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1. Transportation Function" sheetId="2" state="visible" r:id="rId4"/>
    <sheet name="2. Gas Tax by Component" sheetId="3" state="visible" r:id="rId5"/>
    <sheet name="3. ACFR Funders (FY25)" sheetId="4" state="visible" r:id="rId6"/>
    <sheet name="4. Imbalance by Purpose" sheetId="5" state="visible" r:id="rId7"/>
    <sheet name="5. Frozen Maintenance" sheetId="6" state="visible" r:id="rId8"/>
    <sheet name="6. Commute Times" sheetId="7" state="visible" r:id="rId9"/>
    <sheet name="7. Population &amp; Projections" sheetId="8" state="visible" r:id="rId10"/>
    <sheet name="8. Traffic Counts" sheetId="9" state="visible" r:id="rId11"/>
    <sheet name="9. Capacity &amp; Spillover" sheetId="10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<sst xmlns="http://schemas.openxmlformats.org/spreadsheetml/2006/main" count="311" uniqueCount="215">
  <si>
    <t xml:space="preserve">Lee County Roads — Revenue vs. Spend  |  Underlying data</t>
  </si>
  <si>
    <t xml:space="preserve">Purpose: the numbers behind the campaign explainer on Lee County transportation funding.</t>
  </si>
  <si>
    <t xml:space="preserve">Every figure is traceable to a public source, listed on each tab and in Sources below.</t>
  </si>
  <si>
    <t xml:space="preserve">Tabs</t>
  </si>
  <si>
    <t xml:space="preserve">1. Transportation Function — road operations, capital and enterprise spending by year (the 'scissors').</t>
  </si>
  <si>
    <t xml:space="preserve">2. Gas Tax by Component — 12-year revenue history, nominal and inflation-adjusted.</t>
  </si>
  <si>
    <t xml:space="preserve">3. ACFR Funders (FY25) — who paid for the transportation function, audited actuals.</t>
  </si>
  <si>
    <t xml:space="preserve">4. Imbalance by Purpose — FY25-26 road spend vs dedicated revenue, maintenance vs new roads.</t>
  </si>
  <si>
    <t xml:space="preserve">5. Frozen Maintenance — dedicated resurfacing program line items, FY21-22 vs FY25-26.</t>
  </si>
  <si>
    <t xml:space="preserve">6. Commute Times — Lee County commute-time trend, Lee/FL/US comparison, and annual-hours calculator.</t>
  </si>
  <si>
    <t xml:space="preserve">7. Population &amp; Projections — population history + BEBR projections to 2050, overlaid with commute, indexed.</t>
  </si>
  <si>
    <t xml:space="preserve">8. Traffic Counts — measured AADT, same-road growth, standout corridors, from county traffic count reports.</t>
  </si>
  <si>
    <t xml:space="preserve">9. Capacity &amp; Spillover — saturated vs absorber corridors, river-crossing diversion, and headroom vs FDOT capacity.</t>
  </si>
  <si>
    <t xml:space="preserve">Basis notes</t>
  </si>
  <si>
    <t xml:space="preserve">- Spend figures use audited ACTUAL where available, UNAUDITED actual for the most recent year, ADOPTED for FY25-26.</t>
  </si>
  <si>
    <t xml:space="preserve">- Budget-book figures and ACFR figures are on different bases (budget vs full-accrual audited) and are not additive.</t>
  </si>
  <si>
    <t xml:space="preserve">- Inflation adjustment (real 2026$) is an author calculation using CPI-U, not a county figure.</t>
  </si>
  <si>
    <t xml:space="preserve">- The FY22-23 budget-book PDF is font-corrupted; its years are covered by audited actuals in adjacent books.</t>
  </si>
  <si>
    <t xml:space="preserve">Sources</t>
  </si>
  <si>
    <t xml:space="preserve">- Lee County Annual Budget Books FY2021-22, FY2023-24, FY2024-25, FY2025-26 (leegov.com/budget/reports)</t>
  </si>
  <si>
    <t xml:space="preserve">- Lee County FY2025 Annual Comprehensive Financial Report (ACFR), Clerk of Court (leeclerk.org)</t>
  </si>
  <si>
    <t xml:space="preserve">- Prepared for B3 Marketing, July 2026.</t>
  </si>
  <si>
    <t xml:space="preserve">Transportation function spending by fund type ($, nominal)</t>
  </si>
  <si>
    <t xml:space="preserve">Fiscal year</t>
  </si>
  <si>
    <t xml:space="preserve">Operations (Transportation Trust Fund)</t>
  </si>
  <si>
    <t xml:space="preserve">Capital / new roads</t>
  </si>
  <si>
    <t xml:space="preserve">Enterprise (tolls + transit)</t>
  </si>
  <si>
    <t xml:space="preserve">Non-toll road spend</t>
  </si>
  <si>
    <t xml:space="preserve">Gas tax collections</t>
  </si>
  <si>
    <t xml:space="preserve">Operations minus gas tax</t>
  </si>
  <si>
    <t xml:space="preserve">Basis</t>
  </si>
  <si>
    <t xml:space="preserve">FY19-20</t>
  </si>
  <si>
    <t xml:space="preserve">actual</t>
  </si>
  <si>
    <t xml:space="preserve">FY20-21</t>
  </si>
  <si>
    <t xml:space="preserve">unaudited</t>
  </si>
  <si>
    <t xml:space="preserve">FY21-22</t>
  </si>
  <si>
    <t xml:space="preserve">FY22-23</t>
  </si>
  <si>
    <t xml:space="preserve">FY23-24</t>
  </si>
  <si>
    <t xml:space="preserve">FY24-25</t>
  </si>
  <si>
    <t xml:space="preserve">FY25-26</t>
  </si>
  <si>
    <t xml:space="preserve">adopted</t>
  </si>
  <si>
    <t xml:space="preserve">Change FY19-20 -&gt; FY25-26</t>
  </si>
  <si>
    <t xml:space="preserve">Source: Lee County Annual Budget Books, 'County Budget by Function -&gt; Transportation'. Operations = Special Revenue Fund; Capital = Capital Project Fund; Enterprise = tolls/bridges + transit.</t>
  </si>
  <si>
    <t xml:space="preserve">Lee County gas tax revenue by component ($, nominal) with inflation adjustment</t>
  </si>
  <si>
    <t xml:space="preserve">Seventh Cent</t>
  </si>
  <si>
    <t xml:space="preserve">Ninth Cent</t>
  </si>
  <si>
    <t xml:space="preserve">Constitutional</t>
  </si>
  <si>
    <t xml:space="preserve">Five-Cent LO</t>
  </si>
  <si>
    <t xml:space="preserve">Six-Cent LO</t>
  </si>
  <si>
    <t xml:space="preserve">Total (nominal)</t>
  </si>
  <si>
    <t xml:space="preserve">CPI-U 2026 ratio</t>
  </si>
  <si>
    <t xml:space="preserve">Total (real, 2026$)</t>
  </si>
  <si>
    <t xml:space="preserve">FY14-15</t>
  </si>
  <si>
    <t xml:space="preserve">FY15-16</t>
  </si>
  <si>
    <t xml:space="preserve">FY16-17</t>
  </si>
  <si>
    <t xml:space="preserve">FY17-18</t>
  </si>
  <si>
    <t xml:space="preserve">FY18-19</t>
  </si>
  <si>
    <t xml:space="preserve">Source: Lee County FY26 Budget Book, 'Lee County Gas Tax Revenues' (actuals FY14-15 to FY24-25; FY25-26 adopted). CPI-U ratio = author calc; real column derived by formula. A 1-cent tax (Ninth) collects less than a 5-cent tax (Five-Cent) - ordering verified across four budget books.</t>
  </si>
  <si>
    <t xml:space="preserve">Who paid for the governmental Transportation function - FY2025 audited (ACFR), $ thousands, full accrual</t>
  </si>
  <si>
    <t xml:space="preserve">Funding source</t>
  </si>
  <si>
    <t xml:space="preserve">Amount ($000s)</t>
  </si>
  <si>
    <t xml:space="preserve">Share of cost</t>
  </si>
  <si>
    <t xml:space="preserve">Note</t>
  </si>
  <si>
    <t xml:space="preserve">General revenues (property + gas taxes)</t>
  </si>
  <si>
    <t xml:space="preserve">Unrestricted taxes covering the net cost</t>
  </si>
  <si>
    <t xml:space="preserve">Capital grants &amp; contributions</t>
  </si>
  <si>
    <t xml:space="preserve">MOSTLY developer-donated road infrastructure, not cash</t>
  </si>
  <si>
    <t xml:space="preserve">Operating grants &amp; contributions</t>
  </si>
  <si>
    <t xml:space="preserve">The only grant money that can fund maintenance</t>
  </si>
  <si>
    <t xml:space="preserve">Charges for services</t>
  </si>
  <si>
    <t xml:space="preserve">Permits, developer fees, etc.</t>
  </si>
  <si>
    <t xml:space="preserve">Total cost of function</t>
  </si>
  <si>
    <t xml:space="preserve">Cash intergovernmental into the Transportation Capital Improvements Fund (fund basis)</t>
  </si>
  <si>
    <t xml:space="preserve">Source: Lee County FY2025 ACFR, Statement of Activities (governmental Transportation) &amp; Governmental Funds statement; year ended 9/30/2025. Full accrual - not additive with budget-book figures. Capital grants &amp; contributions include non-cash donated infrastructure.</t>
  </si>
  <si>
    <t xml:space="preserve">FY25-26 road spend vs dedicated revenue, by purpose ($, adopted budget)</t>
  </si>
  <si>
    <t xml:space="preserve">Purpose</t>
  </si>
  <si>
    <t xml:space="preserve">Gas tax</t>
  </si>
  <si>
    <t xml:space="preserve">Road impact fees</t>
  </si>
  <si>
    <t xml:space="preserve">Property tax / transfers / grants / debt</t>
  </si>
  <si>
    <t xml:space="preserve">Total spend</t>
  </si>
  <si>
    <t xml:space="preserve">Dedicated share</t>
  </si>
  <si>
    <t xml:space="preserve">Road maintenance &amp; operations</t>
  </si>
  <si>
    <t xml:space="preserve">New roads &amp; capital</t>
  </si>
  <si>
    <t xml:space="preserve">Total non-toll road bill</t>
  </si>
  <si>
    <t xml:space="preserve">Spend as multiple of dedicated revenue (spend / dedicated)</t>
  </si>
  <si>
    <t xml:space="preserve">Source: FY26 Budget Book. Gas-tax split follows county component-level uses (7th/Constitutional/6th -&gt; operations; 9th/5-cent -&gt; capital). Road impact fees = FY23-24 anticipated ($20.5M) as FY25-26 proxy; capital-eligible only. Backfill = residual to fund totals.</t>
  </si>
  <si>
    <t xml:space="preserve">DOT dedicated major-maintenance program - budgeted line items ($)</t>
  </si>
  <si>
    <t xml:space="preserve">Line item</t>
  </si>
  <si>
    <t xml:space="preserve">FY21-22 budget</t>
  </si>
  <si>
    <t xml:space="preserve">FY25-26 budget</t>
  </si>
  <si>
    <t xml:space="preserve">Change</t>
  </si>
  <si>
    <t xml:space="preserve">Road Resurface / Rebuild</t>
  </si>
  <si>
    <t xml:space="preserve">Lehigh Acres Resurface / Rebuild</t>
  </si>
  <si>
    <t xml:space="preserve">Intersection Improvements</t>
  </si>
  <si>
    <t xml:space="preserve">Resurface - Major Arterials</t>
  </si>
  <si>
    <t xml:space="preserve">Sidewalk Repair</t>
  </si>
  <si>
    <t xml:space="preserve">Master Bridge Project</t>
  </si>
  <si>
    <t xml:space="preserve">Other program lines (net)</t>
  </si>
  <si>
    <t xml:space="preserve">Total DOT major maintenance</t>
  </si>
  <si>
    <t xml:space="preserve">Published county totals: FY21-22 = $15.27M, FY25-26 = $15.20M. Line items are representative; 'Other program lines' balances to the published totals. In real 2026$ the FY21-22 program is worth ~$17.2M, so real capacity fell ~12% in five years.</t>
  </si>
  <si>
    <t xml:space="preserve">Source: Lee County Budget Books, DOT Major Maintenance Program Detail Reports (FY21-22 &amp; FY25-26).</t>
  </si>
  <si>
    <t xml:space="preserve">Lee County commute times - the felt symptom of the funding gap</t>
  </si>
  <si>
    <t xml:space="preserve">Year</t>
  </si>
  <si>
    <t xml:space="preserve">Lee County mean commute (min, ACS 5-yr)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</si>
  <si>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</si>
  <si>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</si>
  <si>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</si>
  <si>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</si>
  <si>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</si>
  <si>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</si>
  <si>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</si>
  <si>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</si>
  <si>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</si>
  <si>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</si>
  <si>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</si>
  <si>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</si>
  <si>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</si>
  <si>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</si>
  <si>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</si>
  <si>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</si>
  <si>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Change 2009-&gt;2024</t>
  </si>
  <si>
    <t xml:space="preserve">Source: U.S. Census Bureau ACS 5-year estimates via FRED series B080ACS012071 (Mean Commuting Time, Lee County FL). Latest single-year (ACS 2024, 1-yr) reading = 31.9 min.</t>
  </si>
  <si>
    <t xml:space="preserve">Latest one-way commute comparison (min)</t>
  </si>
  <si>
    <t xml:space="preserve">Geography</t>
  </si>
  <si>
    <t xml:space="preserve">One-way commute (min)</t>
  </si>
  <si>
    <t xml:space="preserve">Lee County</t>
  </si>
  <si>
    <t xml:space="preserve">ACS 2024, 1-year</t>
  </si>
  <si>
    <t xml:space="preserve">Florida</t>
  </si>
  <si>
    <t xml:space="preserve">ACS, approx.</t>
  </si>
  <si>
    <t xml:space="preserve">United States</t>
  </si>
  <si>
    <t xml:space="preserve">ACS 2023</t>
  </si>
  <si>
    <t xml:space="preserve">What 31.9 minutes costs per commuter, per year</t>
  </si>
  <si>
    <t xml:space="preserve">One-way commute (min)  [input]</t>
  </si>
  <si>
    <t xml:space="preserve">Round trip per day (min)</t>
  </si>
  <si>
    <t xml:space="preserve">Working days per year  [input]</t>
  </si>
  <si>
    <t xml:space="preserve">Hours per year</t>
  </si>
  <si>
    <t xml:space="preserve">Equivalent 24-hour days</t>
  </si>
  <si>
    <t xml:space="preserve">Equivalent 8-hour workdays</t>
  </si>
  <si>
    <t xml:space="preserve">Extra hours/yr vs Florida (28.0 min)</t>
  </si>
  <si>
    <t xml:space="preserve">Extra hours/yr vs U.S. (26.8 min)</t>
  </si>
  <si>
    <t xml:space="preserve">Blue cells are inputs; change them and the rest recalculates. Sources: Census ACS (Lee County, Florida, U.S.).</t>
  </si>
  <si>
    <t xml:space="preserve">Population growth and commute time, with projections to 2035</t>
  </si>
  <si>
    <t xml:space="preserve">Population (000s)</t>
  </si>
  <si>
    <t xml:space="preserve">Pop. source</t>
  </si>
  <si>
    <t xml:space="preserve">Commute (min)</t>
  </si>
  <si>
    <t xml:space="preserve">Series / scenario</t>
  </si>
  <si>
    <t xml:space="preserve">Pop. index (2009=100)</t>
  </si>
  <si>
    <t xml:space="preserve">Commute index (2009=100)</t>
  </si>
  <si>
    <t xml:space="preserve">Census</t>
  </si>
  <si>
    <t xml:space="preserve">ACS 5-yr actual</t>
  </si>
  <si>
    <t xml:space="preserve">2025</t>
  </si>
  <si>
    <t xml:space="preserve">ACS 1-yr (latest single-year)</t>
  </si>
  <si>
    <t xml:space="preserve">Projections to 2035</t>
  </si>
  <si>
    <t xml:space="preserve">Population (BEBR med, 000s)</t>
  </si>
  <si>
    <t xml:space="preserve">Scenario</t>
  </si>
  <si>
    <t xml:space="preserve">Commute index</t>
  </si>
  <si>
    <t xml:space="preserve">2030</t>
  </si>
  <si>
    <t xml:space="preserve">Commute: trend continues (0.178 min/yr, 15-yr avg) — from 31.9 actual</t>
  </si>
  <si>
    <t xml:space="preserve">Commute: congestion-accelerated (0.384 min/yr, recent pace) — from 31.9</t>
  </si>
  <si>
    <t xml:space="preserve">2035</t>
  </si>
  <si>
    <t xml:space="preserve">Commute: trend continues — from 31.9 actual</t>
  </si>
  <si>
    <t xml:space="preserve">Commute: congestion-accelerated — from 31.9</t>
  </si>
  <si>
    <t xml:space="preserve">BEBR 2035 low / high: 877.2 / 1,065.2 (000s). Population passes 1,000,000 around 2040 (medium).</t>
  </si>
  <si>
    <t xml:space="preserve">Projection anchor: both commute scenarios launch from the latest ACTUAL single-year reading (ACS 1-yr 2024 = 31.9 min), NOT the smoothed 5-yr value (29.4). The 5-yr series is a 60-month rolling average and lags; the 1-yr is the current snapshot. Two lines because travel time rises non-linearly as roads approach capacity (BPR volume-delay function: delay ~ (volume/capacity)^4); Lee's commute has risen 2.2x faster in the last 5 years than over 15, so the straight-line 'trend' likely understates.</t>
  </si>
  <si>
    <t xml:space="preserve">Sources: Population = U.S. Census (FRED FLLEEC7POP) + UF BEBR medium projections, 'Projections of Florida Population by County 2030-2050' (Feb 2026). Commute = Census ACS (FRED B080ACS012071). Congestion mechanism: FHWA/Bureau of Public Roads volume-delay function; Texas A&amp;M Transportation Institute Urban Mobility Report (congestion delay has grown faster than population). Accelerated scenario is illustrative, not an official forecast.</t>
  </si>
  <si>
    <t xml:space="preserve">Lee County measured traffic (AADT) - same-road comparisons</t>
  </si>
  <si>
    <t xml:space="preserve">Avg daily traffic (35 same stations)</t>
  </si>
  <si>
    <t xml:space="preserve">Index (2015=100)</t>
  </si>
  <si>
    <t xml:space="preserve">Same-road change, endpoint comparisons</t>
  </si>
  <si>
    <t xml:space="preserve">Window</t>
  </si>
  <si>
    <t xml:space="preserve"># same segments</t>
  </si>
  <si>
    <t xml:space="preserve">Avg AADT start</t>
  </si>
  <si>
    <t xml:space="preserve">Avg AADT end</t>
  </si>
  <si>
    <t xml:space="preserve">2015-2024</t>
  </si>
  <si>
    <t xml:space="preserve">2010-2024</t>
  </si>
  <si>
    <t xml:space="preserve">2005-2024</t>
  </si>
  <si>
    <t xml:space="preserve">Standout corridors (vehicles per day)</t>
  </si>
  <si>
    <t xml:space="preserve">Corridor</t>
  </si>
  <si>
    <t xml:space="preserve">Location</t>
  </si>
  <si>
    <t xml:space="preserve">Burnt Store Rd</t>
  </si>
  <si>
    <t xml:space="preserve">N of Pine Island Rd</t>
  </si>
  <si>
    <t xml:space="preserve">Immokalee Rd (SR 82)</t>
  </si>
  <si>
    <t xml:space="preserve">E of Gunnery Rd</t>
  </si>
  <si>
    <t xml:space="preserve">Business 41 (SR 739)</t>
  </si>
  <si>
    <t xml:space="preserve">N of Edison Bridge</t>
  </si>
  <si>
    <t xml:space="preserve">Daniels Pkwy</t>
  </si>
  <si>
    <t xml:space="preserve">S of Immokalee Rd</t>
  </si>
  <si>
    <t xml:space="preserve">E of I-75</t>
  </si>
  <si>
    <t xml:space="preserve">Alico Rd</t>
  </si>
  <si>
    <t xml:space="preserve">W of I-75</t>
  </si>
  <si>
    <t xml:space="preserve">Colonial Blvd</t>
  </si>
  <si>
    <t xml:space="preserve">W of Treeline Ave</t>
  </si>
  <si>
    <t xml:space="preserve">Segments carrying 50,000+ vehicles/day (of stations counted): ~6-7 in 2010-2019, ~19 in 2024. Segments 40,000+: 23-25 -&gt; 31.</t>
  </si>
  <si>
    <t xml:space="preserve">Method: AADT = Average Annual Daily Traffic from Lee County traffic count stations. 'Same-road' compares stations with valid counts in both endpoint years; the 35-station panel has counts in every year 2015-2024. Traffic +42% (2010-2024) tracks population +39%.</t>
  </si>
  <si>
    <t xml:space="preserve">Source: Lee County traffic count reports (2015 Traffic Count Report ... 2025 PCS Report), station-level AADT summary tabs.</t>
  </si>
  <si>
    <t xml:space="preserve">Roads at capacity, spillover, and headroom on the absorbers</t>
  </si>
  <si>
    <t xml:space="preserve">Saturated corridors avg (8)</t>
  </si>
  <si>
    <t xml:space="preserve">Absorber corridors avg</t>
  </si>
  <si>
    <t xml:space="preserve">Cape Coral Br (toll)</t>
  </si>
  <si>
    <t xml:space="preserve">Midpoint/Veterans (toll)</t>
  </si>
  <si>
    <t xml:space="preserve">Edison Br / Bus 41 (free)</t>
  </si>
  <si>
    <t xml:space="preserve">Saturated = 8 segments &gt;=45k in 2024 with &lt;10% growth since 2019 (busiest arterials/bridges). Absorber = fast-growing outer corridors. Blanks = not counted that year.</t>
  </si>
  <si>
    <t xml:space="preserve">Absorber headroom vs FDOT capacity (LOS E service volumes)</t>
  </si>
  <si>
    <t xml:space="preserve">2019 AADT</t>
  </si>
  <si>
    <t xml:space="preserve">2024 AADT</t>
  </si>
  <si>
    <t xml:space="preserve">Growth/yr</t>
  </si>
  <si>
    <t xml:space="preserve">% of 6-lane cap (59,900)</t>
  </si>
  <si>
    <t xml:space="preserve">Yrs to 6-lane cap</t>
  </si>
  <si>
    <t xml:space="preserve">Daniels Pkwy (E of Chamberlin)</t>
  </si>
  <si>
    <t xml:space="preserve">Business 41 / Edison Bridge</t>
  </si>
  <si>
    <t xml:space="preserve">Corkscrew Rd (E of I-75)</t>
  </si>
  <si>
    <t xml:space="preserve">Pine Island Rd (SR 78)</t>
  </si>
  <si>
    <t xml:space="preserve">Alabama Rd</t>
  </si>
  <si>
    <t xml:space="preserve">FDOT Q/LOS generalized service volumes (LOS E, urbanized Class I arterial): 4-lane divided = 39,800/day; 6-lane divided = 59,900/day. Roads already above 39,800 (Daniels, Business 41, Immokalee/SR 82) exceed 4-lane capacity and require 6 lanes; several are mid-widening.</t>
  </si>
  <si>
    <t xml:space="preserve">Source: Lee County traffic count reports (AADT); FDOT 2012/2023 Quality-Level of Service Handbook generalized service volume tables. Years-to-capacity assumes current linear growth continues (illustrative).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</si>
</sst>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"/>
    <numFmt numFmtId="166" formatCode="0%"/>
    <numFmt numFmtId="167" formatCode="0.000"/>
    <numFmt numFmtId="168" formatCode="0.0\x"/>
    <numFmt numFmtId="169" formatCode="0.0"/>
    <numFmt numFmtId="170" formatCode="0.0%"/>
    <numFmt numFmtId="171" formatCode="0"/>
    <numFmt numFmtId="172" formatCode="#,##0.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1A2231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71809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C6FB0"/>
        <bgColor rgb="FF3366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18096"/>
      <rgbColor rgb="FF9999FF"/>
      <rgbColor rgb="FF993366"/>
      <rgbColor rgb="FFFFFFCC"/>
      <rgbColor rgb="FFCCFFFF"/>
      <rgbColor rgb="FF660066"/>
      <rgbColor rgb="FFFF8080"/>
      <rgbColor rgb="FF2C6F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223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 t="s">
        <v>2</v>
      </c>
    </row>
    <row r="6" customFormat="false" ht="15" hidden="false" customHeight="false" outlineLevel="0" collapsed="false">
      <c r="A6" s="3" t="s">
        <v>3</v>
      </c>
    </row>
    <row r="7" customFormat="false" ht="15" hidden="false" customHeight="false" outlineLevel="0" collapsed="false">
      <c r="A7" s="2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 t="s">
        <v>9</v>
      </c>
    </row>
    <row r="13" customFormat="false" ht="15" hidden="false" customHeight="false" outlineLevel="0" collapsed="false">
      <c r="A13" s="2" t="s">
        <v>10</v>
      </c>
    </row>
    <row r="14" customFormat="false" ht="15" hidden="false" customHeight="false" outlineLevel="0" collapsed="false">
      <c r="A14" s="2" t="s">
        <v>11</v>
      </c>
    </row>
    <row r="15" customFormat="false" ht="15" hidden="false" customHeight="false" outlineLevel="0" collapsed="false">
      <c r="A15" s="2" t="s">
        <v>12</v>
      </c>
    </row>
    <row r="17" customFormat="false" ht="15" hidden="false" customHeight="false" outlineLevel="0" collapsed="false">
      <c r="A17" s="3" t="s">
        <v>13</v>
      </c>
    </row>
    <row r="18" customFormat="false" ht="15" hidden="false" customHeight="false" outlineLevel="0" collapsed="false">
      <c r="A18" s="2" t="s">
        <v>14</v>
      </c>
    </row>
    <row r="19" customFormat="false" ht="15" hidden="false" customHeight="false" outlineLevel="0" collapsed="false">
      <c r="A19" s="2" t="s">
        <v>15</v>
      </c>
    </row>
    <row r="20" customFormat="false" ht="15" hidden="false" customHeight="false" outlineLevel="0" collapsed="false">
      <c r="A20" s="2" t="s">
        <v>16</v>
      </c>
    </row>
    <row r="21" customFormat="false" ht="15" hidden="false" customHeight="false" outlineLevel="0" collapsed="false">
      <c r="A21" s="4" t="s">
        <v>17</v>
      </c>
    </row>
    <row r="23" customFormat="false" ht="15" hidden="false" customHeight="false" outlineLevel="0" collapsed="false">
      <c r="A23" s="3" t="s">
        <v>18</v>
      </c>
    </row>
    <row r="24" customFormat="false" ht="15" hidden="false" customHeight="false" outlineLevel="0" collapsed="false">
      <c r="A24" s="2" t="s">
        <v>19</v>
      </c>
    </row>
    <row r="25" customFormat="false" ht="15" hidden="false" customHeight="false" outlineLevel="0" collapsed="false">
      <c r="A25" s="2" t="s">
        <v>20</v>
      </c>
    </row>
    <row r="26" customFormat="false" ht="15" hidden="false" customHeight="false" outlineLevel="0" collapsed="false">
      <c r="A26" s="4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4"/>
    <col collapsed="false" customWidth="true" hidden="false" outlineLevel="0" max="4" min="4" style="0" width="12"/>
    <col collapsed="false" customWidth="true" hidden="false" outlineLevel="0" max="5" min="5" style="0" width="20"/>
    <col collapsed="false" customWidth="true" hidden="false" outlineLevel="0" max="6" min="6" style="0" width="18"/>
  </cols>
  <sheetData>
    <row r="1" customFormat="false" ht="15" hidden="false" customHeight="false" outlineLevel="0" collapsed="false">
      <c r="A1" s="1" t="s">
        <v>195</v>
      </c>
    </row>
    <row r="3" customFormat="false" ht="39.55" hidden="false" customHeight="false" outlineLevel="0" collapsed="false">
      <c r="A3" s="5" t="s">
        <v>102</v>
      </c>
      <c r="B3" s="6" t="s">
        <v>196</v>
      </c>
      <c r="C3" s="6" t="s">
        <v>197</v>
      </c>
      <c r="D3" s="6" t="s">
        <v>198</v>
      </c>
      <c r="E3" s="6" t="s">
        <v>199</v>
      </c>
      <c r="F3" s="6" t="s">
        <v>200</v>
      </c>
    </row>
    <row r="4" customFormat="false" ht="15" hidden="false" customHeight="false" outlineLevel="0" collapsed="false">
      <c r="A4" s="2" t="s">
        <v>110</v>
      </c>
      <c r="B4" s="7" t="n">
        <v>46738</v>
      </c>
      <c r="C4" s="7" t="n">
        <v>20720</v>
      </c>
      <c r="D4" s="7" t="n">
        <v>44000</v>
      </c>
      <c r="E4" s="7" t="n">
        <v>43000</v>
      </c>
      <c r="F4" s="7" t="n">
        <v>28000</v>
      </c>
    </row>
    <row r="5" customFormat="false" ht="15" hidden="false" customHeight="false" outlineLevel="0" collapsed="false">
      <c r="A5" s="2" t="s">
        <v>111</v>
      </c>
      <c r="B5" s="7" t="n">
        <v>49825</v>
      </c>
      <c r="C5" s="7" t="n">
        <v>19675</v>
      </c>
      <c r="D5" s="7" t="n">
        <v>42600</v>
      </c>
    </row>
    <row r="6" customFormat="false" ht="15" hidden="false" customHeight="false" outlineLevel="0" collapsed="false">
      <c r="A6" s="2" t="s">
        <v>112</v>
      </c>
      <c r="B6" s="7" t="n">
        <v>47950</v>
      </c>
      <c r="C6" s="7" t="n">
        <v>19450</v>
      </c>
      <c r="D6" s="7" t="n">
        <v>42000</v>
      </c>
    </row>
    <row r="7" customFormat="false" ht="15" hidden="false" customHeight="false" outlineLevel="0" collapsed="false">
      <c r="A7" s="2" t="s">
        <v>113</v>
      </c>
      <c r="B7" s="7" t="n">
        <v>50400</v>
      </c>
      <c r="C7" s="7" t="n">
        <v>17400</v>
      </c>
      <c r="D7" s="7" t="n">
        <v>43100</v>
      </c>
      <c r="E7" s="7" t="n">
        <v>47900</v>
      </c>
    </row>
    <row r="8" customFormat="false" ht="15" hidden="false" customHeight="false" outlineLevel="0" collapsed="false">
      <c r="A8" s="2" t="s">
        <v>114</v>
      </c>
      <c r="B8" s="7" t="n">
        <v>52962</v>
      </c>
      <c r="C8" s="7" t="n">
        <v>23280</v>
      </c>
      <c r="D8" s="7" t="n">
        <v>47800</v>
      </c>
      <c r="E8" s="7" t="n">
        <v>51800</v>
      </c>
      <c r="F8" s="7" t="n">
        <v>35600</v>
      </c>
    </row>
    <row r="9" customFormat="false" ht="15" hidden="false" customHeight="false" outlineLevel="0" collapsed="false">
      <c r="A9" s="2" t="s">
        <v>115</v>
      </c>
      <c r="B9" s="7" t="n">
        <v>47150</v>
      </c>
      <c r="C9" s="7" t="n">
        <v>23700</v>
      </c>
      <c r="D9" s="7" t="n">
        <v>43400</v>
      </c>
      <c r="E9" s="7" t="n">
        <v>47300</v>
      </c>
      <c r="F9" s="7" t="n">
        <v>33500</v>
      </c>
    </row>
    <row r="10" customFormat="false" ht="15" hidden="false" customHeight="false" outlineLevel="0" collapsed="false">
      <c r="A10" s="2" t="s">
        <v>116</v>
      </c>
      <c r="B10" s="7" t="n">
        <v>54386</v>
      </c>
      <c r="C10" s="7" t="n">
        <v>27725</v>
      </c>
      <c r="D10" s="7" t="n">
        <v>49700</v>
      </c>
      <c r="E10" s="7" t="n">
        <v>53400</v>
      </c>
      <c r="F10" s="7" t="n">
        <v>38200</v>
      </c>
    </row>
    <row r="11" customFormat="false" ht="15" hidden="false" customHeight="false" outlineLevel="0" collapsed="false">
      <c r="A11" s="2" t="s">
        <v>117</v>
      </c>
      <c r="B11" s="7" t="n">
        <v>55688</v>
      </c>
      <c r="C11" s="7" t="n">
        <v>34100</v>
      </c>
      <c r="D11" s="7" t="n">
        <v>49400</v>
      </c>
      <c r="E11" s="7" t="n">
        <v>53800</v>
      </c>
      <c r="F11" s="7" t="n">
        <v>41500</v>
      </c>
    </row>
    <row r="12" customFormat="false" ht="15" hidden="false" customHeight="false" outlineLevel="0" collapsed="false">
      <c r="A12" s="2" t="s">
        <v>118</v>
      </c>
      <c r="B12" s="7" t="n">
        <v>56143</v>
      </c>
      <c r="C12" s="7" t="n">
        <v>37200</v>
      </c>
      <c r="D12" s="7" t="n">
        <v>48800</v>
      </c>
      <c r="E12" s="7" t="n">
        <v>55000</v>
      </c>
      <c r="F12" s="7" t="n">
        <v>44300</v>
      </c>
    </row>
    <row r="13" customFormat="false" ht="15" hidden="false" customHeight="false" outlineLevel="0" collapsed="false">
      <c r="A13" s="2" t="s">
        <v>119</v>
      </c>
      <c r="B13" s="7" t="n">
        <v>55225</v>
      </c>
      <c r="C13" s="7" t="n">
        <v>36860</v>
      </c>
      <c r="D13" s="7" t="n">
        <v>48500</v>
      </c>
      <c r="E13" s="7" t="n">
        <v>55100</v>
      </c>
      <c r="F13" s="7" t="n">
        <v>50400</v>
      </c>
    </row>
    <row r="15" customFormat="false" ht="15" hidden="false" customHeight="false" outlineLevel="0" collapsed="false">
      <c r="A15" s="4" t="s">
        <v>201</v>
      </c>
    </row>
    <row r="17" customFormat="false" ht="15" hidden="false" customHeight="false" outlineLevel="0" collapsed="false">
      <c r="A17" s="3" t="s">
        <v>202</v>
      </c>
    </row>
    <row r="18" customFormat="false" ht="26.85" hidden="false" customHeight="false" outlineLevel="0" collapsed="false">
      <c r="A18" s="5" t="s">
        <v>177</v>
      </c>
      <c r="B18" s="6" t="s">
        <v>203</v>
      </c>
      <c r="C18" s="6" t="s">
        <v>204</v>
      </c>
      <c r="D18" s="6" t="s">
        <v>205</v>
      </c>
      <c r="E18" s="6" t="s">
        <v>206</v>
      </c>
      <c r="F18" s="6" t="s">
        <v>207</v>
      </c>
    </row>
    <row r="19" customFormat="false" ht="15" hidden="false" customHeight="false" outlineLevel="0" collapsed="false">
      <c r="A19" s="2" t="s">
        <v>208</v>
      </c>
      <c r="B19" s="7" t="n">
        <v>41900</v>
      </c>
      <c r="C19" s="7" t="n">
        <v>56800</v>
      </c>
      <c r="D19" s="7" t="n">
        <f aca="false">(C19-B19)/5</f>
        <v>2980</v>
      </c>
      <c r="E19" s="10" t="n">
        <f aca="false">C19/59900</f>
        <v>0.948247078464107</v>
      </c>
      <c r="F19" s="13" t="n">
        <f aca="false">IF(C19&gt;=59900,0,(59900-C19)/D19)</f>
        <v>1.04026845637584</v>
      </c>
    </row>
    <row r="20" customFormat="false" ht="15" hidden="false" customHeight="false" outlineLevel="0" collapsed="false">
      <c r="A20" s="2" t="s">
        <v>209</v>
      </c>
      <c r="B20" s="7" t="n">
        <v>35600</v>
      </c>
      <c r="C20" s="7" t="n">
        <v>50400</v>
      </c>
      <c r="D20" s="7" t="n">
        <f aca="false">(C20-B20)/5</f>
        <v>2960</v>
      </c>
      <c r="E20" s="10" t="n">
        <f aca="false">C20/59900</f>
        <v>0.841402337228715</v>
      </c>
      <c r="F20" s="13" t="n">
        <f aca="false">IF(C20&gt;=59900,0,(59900-C20)/D20)</f>
        <v>3.20945945945946</v>
      </c>
    </row>
    <row r="21" customFormat="false" ht="15" hidden="false" customHeight="false" outlineLevel="0" collapsed="false">
      <c r="A21" s="2" t="s">
        <v>181</v>
      </c>
      <c r="B21" s="7" t="n">
        <v>28000</v>
      </c>
      <c r="C21" s="7" t="n">
        <v>48100</v>
      </c>
      <c r="D21" s="7" t="n">
        <f aca="false">(C21-B21)/5</f>
        <v>4020</v>
      </c>
      <c r="E21" s="10" t="n">
        <f aca="false">C21/59900</f>
        <v>0.803005008347245</v>
      </c>
      <c r="F21" s="13" t="n">
        <f aca="false">IF(C21&gt;=59900,0,(59900-C21)/D21)</f>
        <v>2.93532338308458</v>
      </c>
    </row>
    <row r="22" customFormat="false" ht="15" hidden="false" customHeight="false" outlineLevel="0" collapsed="false">
      <c r="A22" s="2" t="s">
        <v>179</v>
      </c>
      <c r="B22" s="7" t="n">
        <v>19100</v>
      </c>
      <c r="C22" s="7" t="n">
        <v>33500</v>
      </c>
      <c r="D22" s="7" t="n">
        <f aca="false">(C22-B22)/5</f>
        <v>2880</v>
      </c>
      <c r="E22" s="10" t="n">
        <f aca="false">C22/59900</f>
        <v>0.559265442404007</v>
      </c>
      <c r="F22" s="13" t="n">
        <f aca="false">IF(C22&gt;=59900,0,(59900-C22)/D22)</f>
        <v>9.16666666666667</v>
      </c>
    </row>
    <row r="23" customFormat="false" ht="15" hidden="false" customHeight="false" outlineLevel="0" collapsed="false">
      <c r="A23" s="2" t="s">
        <v>210</v>
      </c>
      <c r="B23" s="7" t="n">
        <v>20300</v>
      </c>
      <c r="C23" s="7" t="n">
        <v>30300</v>
      </c>
      <c r="D23" s="7" t="n">
        <f aca="false">(C23-B23)/5</f>
        <v>2000</v>
      </c>
      <c r="E23" s="10" t="n">
        <f aca="false">C23/59900</f>
        <v>0.505843071786311</v>
      </c>
      <c r="F23" s="13" t="n">
        <f aca="false">IF(C23&gt;=59900,0,(59900-C23)/D23)</f>
        <v>14.8</v>
      </c>
    </row>
    <row r="24" customFormat="false" ht="15" hidden="false" customHeight="false" outlineLevel="0" collapsed="false">
      <c r="A24" s="2" t="s">
        <v>211</v>
      </c>
      <c r="B24" s="7" t="n">
        <v>13400</v>
      </c>
      <c r="C24" s="7" t="n">
        <v>22000</v>
      </c>
      <c r="D24" s="7" t="n">
        <f aca="false">(C24-B24)/5</f>
        <v>1720</v>
      </c>
      <c r="E24" s="10" t="n">
        <f aca="false">C24/59900</f>
        <v>0.367278797996661</v>
      </c>
      <c r="F24" s="13" t="n">
        <f aca="false">IF(C24&gt;=59900,0,(59900-C24)/D24)</f>
        <v>22.0348837209302</v>
      </c>
    </row>
    <row r="25" customFormat="false" ht="15" hidden="false" customHeight="false" outlineLevel="0" collapsed="false">
      <c r="A25" s="2" t="s">
        <v>212</v>
      </c>
      <c r="B25" s="7" t="n">
        <v>10700</v>
      </c>
      <c r="C25" s="7" t="n">
        <v>15100</v>
      </c>
      <c r="D25" s="7" t="n">
        <f aca="false">(C25-B25)/5</f>
        <v>880</v>
      </c>
      <c r="E25" s="10" t="n">
        <f aca="false">C25/59900</f>
        <v>0.252086811352254</v>
      </c>
      <c r="F25" s="13" t="n">
        <f aca="false">IF(C25&gt;=59900,0,(59900-C25)/D25)</f>
        <v>50.9090909090909</v>
      </c>
    </row>
    <row r="27" customFormat="false" ht="15" hidden="false" customHeight="false" outlineLevel="0" collapsed="false">
      <c r="A27" s="4" t="s">
        <v>213</v>
      </c>
    </row>
    <row r="29" customFormat="false" ht="15" hidden="false" customHeight="false" outlineLevel="0" collapsed="false">
      <c r="A29" s="4" t="s">
        <v>214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6"/>
    <col collapsed="false" customWidth="true" hidden="false" outlineLevel="0" max="3" min="3" style="0" width="20"/>
    <col collapsed="false" customWidth="true" hidden="false" outlineLevel="0" max="4" min="4" style="0" width="22"/>
    <col collapsed="false" customWidth="true" hidden="false" outlineLevel="0" max="6" min="5" style="0" width="18"/>
    <col collapsed="false" customWidth="true" hidden="false" outlineLevel="0" max="7" min="7" style="0" width="20"/>
    <col collapsed="false" customWidth="true" hidden="false" outlineLevel="0" max="8" min="8" style="0" width="13"/>
  </cols>
  <sheetData>
    <row r="1" customFormat="false" ht="15" hidden="false" customHeight="false" outlineLevel="0" collapsed="false">
      <c r="A1" s="1" t="s">
        <v>22</v>
      </c>
    </row>
    <row r="3" customFormat="false" ht="39.55" hidden="false" customHeight="false" outlineLevel="0" collapsed="false">
      <c r="A3" s="5" t="s">
        <v>23</v>
      </c>
      <c r="B3" s="6" t="s">
        <v>24</v>
      </c>
      <c r="C3" s="6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</row>
    <row r="4" customFormat="false" ht="15" hidden="false" customHeight="false" outlineLevel="0" collapsed="false">
      <c r="A4" s="2" t="s">
        <v>31</v>
      </c>
      <c r="B4" s="7" t="n">
        <v>34810231</v>
      </c>
      <c r="C4" s="7" t="n">
        <v>59345605</v>
      </c>
      <c r="D4" s="7" t="n">
        <v>44373232</v>
      </c>
      <c r="E4" s="7" t="n">
        <f aca="false">B4+C4</f>
        <v>94155836</v>
      </c>
      <c r="F4" s="7" t="n">
        <v>29230471</v>
      </c>
      <c r="G4" s="7" t="n">
        <f aca="false">B4-F4</f>
        <v>5579760</v>
      </c>
      <c r="H4" s="2" t="s">
        <v>32</v>
      </c>
    </row>
    <row r="5" customFormat="false" ht="15" hidden="false" customHeight="false" outlineLevel="0" collapsed="false">
      <c r="A5" s="2" t="s">
        <v>33</v>
      </c>
      <c r="B5" s="7" t="n">
        <v>38457675</v>
      </c>
      <c r="C5" s="7" t="n">
        <v>61082395</v>
      </c>
      <c r="D5" s="7" t="n">
        <v>48441522</v>
      </c>
      <c r="E5" s="7" t="n">
        <f aca="false">B5+C5</f>
        <v>99540070</v>
      </c>
      <c r="F5" s="7" t="n">
        <v>32004989</v>
      </c>
      <c r="G5" s="7" t="n">
        <f aca="false">B5-F5</f>
        <v>6452686</v>
      </c>
      <c r="H5" s="2" t="s">
        <v>34</v>
      </c>
    </row>
    <row r="6" customFormat="false" ht="15" hidden="false" customHeight="false" outlineLevel="0" collapsed="false">
      <c r="A6" s="2" t="s">
        <v>35</v>
      </c>
      <c r="B6" s="7" t="n">
        <v>37919525</v>
      </c>
      <c r="C6" s="7" t="n">
        <v>41173152</v>
      </c>
      <c r="D6" s="7" t="n">
        <v>61150185</v>
      </c>
      <c r="E6" s="7" t="n">
        <f aca="false">B6+C6</f>
        <v>79092677</v>
      </c>
      <c r="F6" s="7" t="n">
        <v>33763289</v>
      </c>
      <c r="G6" s="7" t="n">
        <f aca="false">B6-F6</f>
        <v>4156236</v>
      </c>
      <c r="H6" s="2" t="s">
        <v>32</v>
      </c>
    </row>
    <row r="7" customFormat="false" ht="15" hidden="false" customHeight="false" outlineLevel="0" collapsed="false">
      <c r="A7" s="2" t="s">
        <v>36</v>
      </c>
      <c r="B7" s="7" t="n">
        <v>45069600</v>
      </c>
      <c r="C7" s="7" t="n">
        <v>59289605</v>
      </c>
      <c r="D7" s="7" t="n">
        <v>58755939</v>
      </c>
      <c r="E7" s="7" t="n">
        <f aca="false">B7+C7</f>
        <v>104359205</v>
      </c>
      <c r="F7" s="7" t="n">
        <v>36951654</v>
      </c>
      <c r="G7" s="7" t="n">
        <f aca="false">B7-F7</f>
        <v>8117946</v>
      </c>
      <c r="H7" s="2" t="s">
        <v>32</v>
      </c>
    </row>
    <row r="8" customFormat="false" ht="15" hidden="false" customHeight="false" outlineLevel="0" collapsed="false">
      <c r="A8" s="2" t="s">
        <v>37</v>
      </c>
      <c r="B8" s="7" t="n">
        <v>51488480</v>
      </c>
      <c r="C8" s="7" t="n">
        <v>110245437</v>
      </c>
      <c r="D8" s="7" t="n">
        <v>62166900</v>
      </c>
      <c r="E8" s="7" t="n">
        <f aca="false">B8+C8</f>
        <v>161733917</v>
      </c>
      <c r="F8" s="7" t="n">
        <v>36100243</v>
      </c>
      <c r="G8" s="7" t="n">
        <f aca="false">B8-F8</f>
        <v>15388237</v>
      </c>
      <c r="H8" s="2" t="s">
        <v>32</v>
      </c>
    </row>
    <row r="9" customFormat="false" ht="15" hidden="false" customHeight="false" outlineLevel="0" collapsed="false">
      <c r="A9" s="2" t="s">
        <v>38</v>
      </c>
      <c r="B9" s="7" t="n">
        <v>56653939</v>
      </c>
      <c r="C9" s="7" t="n">
        <v>129258881</v>
      </c>
      <c r="D9" s="7" t="n">
        <v>71989768</v>
      </c>
      <c r="E9" s="7" t="n">
        <f aca="false">B9+C9</f>
        <v>185912820</v>
      </c>
      <c r="F9" s="7" t="n">
        <v>35988126</v>
      </c>
      <c r="G9" s="7" t="n">
        <f aca="false">B9-F9</f>
        <v>20665813</v>
      </c>
      <c r="H9" s="2" t="s">
        <v>34</v>
      </c>
    </row>
    <row r="10" customFormat="false" ht="15" hidden="false" customHeight="false" outlineLevel="0" collapsed="false">
      <c r="A10" s="2" t="s">
        <v>39</v>
      </c>
      <c r="B10" s="7" t="n">
        <v>65608254</v>
      </c>
      <c r="C10" s="7" t="n">
        <v>64659734</v>
      </c>
      <c r="D10" s="7" t="n">
        <v>76538569</v>
      </c>
      <c r="E10" s="7" t="n">
        <f aca="false">B10+C10</f>
        <v>130267988</v>
      </c>
      <c r="F10" s="7" t="n">
        <v>36839395</v>
      </c>
      <c r="G10" s="7" t="n">
        <f aca="false">B10-F10</f>
        <v>28768859</v>
      </c>
      <c r="H10" s="2" t="s">
        <v>40</v>
      </c>
    </row>
    <row r="12" customFormat="false" ht="15" hidden="false" customHeight="false" outlineLevel="0" collapsed="false">
      <c r="A12" s="3" t="s">
        <v>41</v>
      </c>
      <c r="B12" s="8" t="n">
        <f aca="false">B10/B4-1</f>
        <v>0.884740552281885</v>
      </c>
      <c r="F12" s="8" t="n">
        <f aca="false">F10/F4-1</f>
        <v>0.260307950562959</v>
      </c>
    </row>
    <row r="14" customFormat="false" ht="15" hidden="false" customHeight="false" outlineLevel="0" collapsed="false">
      <c r="A14" s="4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3" min="1" style="0" width="13"/>
    <col collapsed="false" customWidth="true" hidden="false" outlineLevel="0" max="5" min="4" style="0" width="14"/>
    <col collapsed="false" customWidth="true" hidden="false" outlineLevel="0" max="6" min="6" style="0" width="13"/>
    <col collapsed="false" customWidth="true" hidden="false" outlineLevel="0" max="7" min="7" style="0" width="16"/>
    <col collapsed="false" customWidth="true" hidden="false" outlineLevel="0" max="8" min="8" style="0" width="15"/>
    <col collapsed="false" customWidth="true" hidden="false" outlineLevel="0" max="9" min="9" style="0" width="17"/>
  </cols>
  <sheetData>
    <row r="1" customFormat="false" ht="15" hidden="false" customHeight="false" outlineLevel="0" collapsed="false">
      <c r="A1" s="1" t="s">
        <v>43</v>
      </c>
    </row>
    <row r="3" customFormat="false" ht="26.85" hidden="false" customHeight="false" outlineLevel="0" collapsed="false">
      <c r="A3" s="5" t="s">
        <v>23</v>
      </c>
      <c r="B3" s="6" t="s">
        <v>44</v>
      </c>
      <c r="C3" s="6" t="s">
        <v>45</v>
      </c>
      <c r="D3" s="6" t="s">
        <v>46</v>
      </c>
      <c r="E3" s="6" t="s">
        <v>47</v>
      </c>
      <c r="F3" s="6" t="s">
        <v>48</v>
      </c>
      <c r="G3" s="6" t="s">
        <v>49</v>
      </c>
      <c r="H3" s="6" t="s">
        <v>50</v>
      </c>
      <c r="I3" s="6" t="s">
        <v>51</v>
      </c>
    </row>
    <row r="4" customFormat="false" ht="15" hidden="false" customHeight="false" outlineLevel="0" collapsed="false">
      <c r="A4" s="2" t="s">
        <v>52</v>
      </c>
      <c r="B4" s="7" t="n">
        <v>2610839</v>
      </c>
      <c r="C4" s="7" t="n">
        <v>3438654</v>
      </c>
      <c r="D4" s="7" t="n">
        <v>5955200</v>
      </c>
      <c r="E4" s="7" t="n">
        <v>7096415</v>
      </c>
      <c r="F4" s="7" t="n">
        <v>9621784</v>
      </c>
      <c r="G4" s="7" t="n">
        <f aca="false">SUM(B4:F4)</f>
        <v>28722892</v>
      </c>
      <c r="H4" s="9" t="n">
        <v>1.3924</v>
      </c>
      <c r="I4" s="7" t="n">
        <f aca="false">G4*H4</f>
        <v>39993754.8208</v>
      </c>
    </row>
    <row r="5" customFormat="false" ht="15" hidden="false" customHeight="false" outlineLevel="0" collapsed="false">
      <c r="A5" s="2" t="s">
        <v>53</v>
      </c>
      <c r="B5" s="7" t="n">
        <v>2782166</v>
      </c>
      <c r="C5" s="7" t="n">
        <v>3634098</v>
      </c>
      <c r="D5" s="7" t="n">
        <v>6295244</v>
      </c>
      <c r="E5" s="7" t="n">
        <v>7115734</v>
      </c>
      <c r="F5" s="7" t="n">
        <v>9653807</v>
      </c>
      <c r="G5" s="7" t="n">
        <f aca="false">SUM(B5:F5)</f>
        <v>29481049</v>
      </c>
      <c r="H5" s="9" t="n">
        <v>1.375</v>
      </c>
      <c r="I5" s="7" t="n">
        <f aca="false">G5*H5</f>
        <v>40536442.375</v>
      </c>
    </row>
    <row r="6" customFormat="false" ht="15" hidden="false" customHeight="false" outlineLevel="0" collapsed="false">
      <c r="A6" s="2" t="s">
        <v>54</v>
      </c>
      <c r="B6" s="7" t="n">
        <v>2872115</v>
      </c>
      <c r="C6" s="7" t="n">
        <v>3714486</v>
      </c>
      <c r="D6" s="7" t="n">
        <v>6523538</v>
      </c>
      <c r="E6" s="7" t="n">
        <v>7274628</v>
      </c>
      <c r="F6" s="7" t="n">
        <v>9871195</v>
      </c>
      <c r="G6" s="7" t="n">
        <f aca="false">SUM(B6:F6)</f>
        <v>30255962</v>
      </c>
      <c r="H6" s="9" t="n">
        <v>1.3464</v>
      </c>
      <c r="I6" s="7" t="n">
        <f aca="false">G6*H6</f>
        <v>40736627.2368</v>
      </c>
    </row>
    <row r="7" customFormat="false" ht="15" hidden="false" customHeight="false" outlineLevel="0" collapsed="false">
      <c r="A7" s="2" t="s">
        <v>55</v>
      </c>
      <c r="B7" s="7" t="n">
        <v>2913162</v>
      </c>
      <c r="C7" s="7" t="n">
        <v>3794018</v>
      </c>
      <c r="D7" s="7" t="n">
        <v>6632227</v>
      </c>
      <c r="E7" s="7" t="n">
        <v>7367938</v>
      </c>
      <c r="F7" s="7" t="n">
        <v>10081842</v>
      </c>
      <c r="G7" s="7" t="n">
        <f aca="false">SUM(B7:F7)</f>
        <v>30789187</v>
      </c>
      <c r="H7" s="9" t="n">
        <v>1.3142</v>
      </c>
      <c r="I7" s="7" t="n">
        <f aca="false">G7*H7</f>
        <v>40463149.5554</v>
      </c>
    </row>
    <row r="8" customFormat="false" ht="15" hidden="false" customHeight="false" outlineLevel="0" collapsed="false">
      <c r="A8" s="2" t="s">
        <v>56</v>
      </c>
      <c r="B8" s="7" t="n">
        <v>2973710</v>
      </c>
      <c r="C8" s="7" t="n">
        <v>3831900</v>
      </c>
      <c r="D8" s="7" t="n">
        <v>6870409</v>
      </c>
      <c r="E8" s="7" t="n">
        <v>7433179</v>
      </c>
      <c r="F8" s="7" t="n">
        <v>10174769</v>
      </c>
      <c r="G8" s="7" t="n">
        <f aca="false">SUM(B8:F8)</f>
        <v>31283967</v>
      </c>
      <c r="H8" s="9" t="n">
        <v>1.2906</v>
      </c>
      <c r="I8" s="7" t="n">
        <f aca="false">G8*H8</f>
        <v>40375087.8102</v>
      </c>
    </row>
    <row r="9" customFormat="false" ht="15" hidden="false" customHeight="false" outlineLevel="0" collapsed="false">
      <c r="A9" s="2" t="s">
        <v>31</v>
      </c>
      <c r="B9" s="7" t="n">
        <v>2699310</v>
      </c>
      <c r="C9" s="7" t="n">
        <v>3542536</v>
      </c>
      <c r="D9" s="7" t="n">
        <v>6167446</v>
      </c>
      <c r="E9" s="7" t="n">
        <v>7089410</v>
      </c>
      <c r="F9" s="7" t="n">
        <v>9731769</v>
      </c>
      <c r="G9" s="7" t="n">
        <f aca="false">SUM(B9:F9)</f>
        <v>29230471</v>
      </c>
      <c r="H9" s="9" t="n">
        <v>1.2751</v>
      </c>
      <c r="I9" s="7" t="n">
        <f aca="false">G9*H9</f>
        <v>37271773.5721</v>
      </c>
    </row>
    <row r="10" customFormat="false" ht="15" hidden="false" customHeight="false" outlineLevel="0" collapsed="false">
      <c r="A10" s="2" t="s">
        <v>33</v>
      </c>
      <c r="B10" s="7" t="n">
        <v>2938248</v>
      </c>
      <c r="C10" s="7" t="n">
        <v>3855150</v>
      </c>
      <c r="D10" s="7" t="n">
        <v>6536334</v>
      </c>
      <c r="E10" s="7" t="n">
        <v>7872299</v>
      </c>
      <c r="F10" s="7" t="n">
        <v>10802958</v>
      </c>
      <c r="G10" s="7" t="n">
        <f aca="false">SUM(B10:F10)</f>
        <v>32004989</v>
      </c>
      <c r="H10" s="9" t="n">
        <v>1.2177</v>
      </c>
      <c r="I10" s="7" t="n">
        <f aca="false">G10*H10</f>
        <v>38972475.1053</v>
      </c>
    </row>
    <row r="11" customFormat="false" ht="15" hidden="false" customHeight="false" outlineLevel="0" collapsed="false">
      <c r="A11" s="2" t="s">
        <v>35</v>
      </c>
      <c r="B11" s="7" t="n">
        <v>3053492</v>
      </c>
      <c r="C11" s="7" t="n">
        <v>4027803</v>
      </c>
      <c r="D11" s="7" t="n">
        <v>6997041</v>
      </c>
      <c r="E11" s="7" t="n">
        <v>8231272</v>
      </c>
      <c r="F11" s="7" t="n">
        <v>11453681</v>
      </c>
      <c r="G11" s="7" t="n">
        <f aca="false">SUM(B11:F11)</f>
        <v>33763289</v>
      </c>
      <c r="H11" s="9" t="n">
        <v>1.1274</v>
      </c>
      <c r="I11" s="7" t="n">
        <f aca="false">G11*H11</f>
        <v>38064732.0186</v>
      </c>
    </row>
    <row r="12" customFormat="false" ht="15" hidden="false" customHeight="false" outlineLevel="0" collapsed="false">
      <c r="A12" s="2" t="s">
        <v>36</v>
      </c>
      <c r="B12" s="7" t="n">
        <v>3270981</v>
      </c>
      <c r="C12" s="7" t="n">
        <v>4383033</v>
      </c>
      <c r="D12" s="7" t="n">
        <v>7354573</v>
      </c>
      <c r="E12" s="7" t="n">
        <v>9243407</v>
      </c>
      <c r="F12" s="7" t="n">
        <v>12699660</v>
      </c>
      <c r="G12" s="7" t="n">
        <f aca="false">SUM(B12:F12)</f>
        <v>36951654</v>
      </c>
      <c r="H12" s="9" t="n">
        <v>1.083</v>
      </c>
      <c r="I12" s="7" t="n">
        <f aca="false">G12*H12</f>
        <v>40018641.282</v>
      </c>
    </row>
    <row r="13" customFormat="false" ht="15" hidden="false" customHeight="false" outlineLevel="0" collapsed="false">
      <c r="A13" s="2" t="s">
        <v>37</v>
      </c>
      <c r="B13" s="7" t="n">
        <v>3298327</v>
      </c>
      <c r="C13" s="7" t="n">
        <v>4145499</v>
      </c>
      <c r="D13" s="7" t="n">
        <v>7622952</v>
      </c>
      <c r="E13" s="7" t="n">
        <v>8824046</v>
      </c>
      <c r="F13" s="7" t="n">
        <v>12209419</v>
      </c>
      <c r="G13" s="7" t="n">
        <f aca="false">SUM(B13:F13)</f>
        <v>36100243</v>
      </c>
      <c r="H13" s="9" t="n">
        <v>1.052</v>
      </c>
      <c r="I13" s="7" t="n">
        <f aca="false">G13*H13</f>
        <v>37977455.636</v>
      </c>
    </row>
    <row r="14" customFormat="false" ht="15" hidden="false" customHeight="false" outlineLevel="0" collapsed="false">
      <c r="A14" s="2" t="s">
        <v>38</v>
      </c>
      <c r="B14" s="7" t="n">
        <v>3224780</v>
      </c>
      <c r="C14" s="7" t="n">
        <v>4202404</v>
      </c>
      <c r="D14" s="7" t="n">
        <v>7359776</v>
      </c>
      <c r="E14" s="7" t="n">
        <v>8922011</v>
      </c>
      <c r="F14" s="7" t="n">
        <v>12279155</v>
      </c>
      <c r="G14" s="7" t="n">
        <f aca="false">SUM(B14:F14)</f>
        <v>35988126</v>
      </c>
      <c r="H14" s="9" t="n">
        <v>1.0248</v>
      </c>
      <c r="I14" s="7" t="n">
        <f aca="false">G14*H14</f>
        <v>36880631.5248</v>
      </c>
    </row>
    <row r="15" customFormat="false" ht="15" hidden="false" customHeight="false" outlineLevel="0" collapsed="false">
      <c r="A15" s="2" t="s">
        <v>39</v>
      </c>
      <c r="B15" s="7" t="n">
        <v>3400000</v>
      </c>
      <c r="C15" s="7" t="n">
        <v>4257666</v>
      </c>
      <c r="D15" s="7" t="n">
        <v>7600000</v>
      </c>
      <c r="E15" s="7" t="n">
        <v>9100924</v>
      </c>
      <c r="F15" s="7" t="n">
        <v>12480805</v>
      </c>
      <c r="G15" s="7" t="n">
        <f aca="false">SUM(B15:F15)</f>
        <v>36839395</v>
      </c>
      <c r="H15" s="9" t="n">
        <v>1</v>
      </c>
      <c r="I15" s="7" t="n">
        <f aca="false">G15*H15</f>
        <v>36839395</v>
      </c>
    </row>
    <row r="17" customFormat="false" ht="15" hidden="false" customHeight="false" outlineLevel="0" collapsed="false">
      <c r="A17" s="4" t="s">
        <v>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6"/>
    <col collapsed="false" customWidth="true" hidden="false" outlineLevel="0" max="3" min="3" style="0" width="13"/>
    <col collapsed="false" customWidth="true" hidden="false" outlineLevel="0" max="4" min="4" style="0" width="54"/>
  </cols>
  <sheetData>
    <row r="1" customFormat="false" ht="15" hidden="false" customHeight="false" outlineLevel="0" collapsed="false">
      <c r="A1" s="1" t="s">
        <v>58</v>
      </c>
    </row>
    <row r="3" customFormat="false" ht="26.85" hidden="false" customHeight="false" outlineLevel="0" collapsed="false">
      <c r="A3" s="5" t="s">
        <v>59</v>
      </c>
      <c r="B3" s="6" t="s">
        <v>60</v>
      </c>
      <c r="C3" s="6" t="s">
        <v>61</v>
      </c>
      <c r="D3" s="6" t="s">
        <v>62</v>
      </c>
    </row>
    <row r="4" customFormat="false" ht="15" hidden="false" customHeight="false" outlineLevel="0" collapsed="false">
      <c r="A4" s="2" t="s">
        <v>63</v>
      </c>
      <c r="B4" s="7" t="n">
        <v>39162</v>
      </c>
      <c r="C4" s="10" t="n">
        <f aca="false">B4/$B$8</f>
        <v>0.377472336816131</v>
      </c>
      <c r="D4" s="4" t="s">
        <v>64</v>
      </c>
    </row>
    <row r="5" customFormat="false" ht="15" hidden="false" customHeight="false" outlineLevel="0" collapsed="false">
      <c r="A5" s="2" t="s">
        <v>65</v>
      </c>
      <c r="B5" s="7" t="n">
        <v>49773</v>
      </c>
      <c r="C5" s="10" t="n">
        <f aca="false">B5/$B$8</f>
        <v>0.479749007209778</v>
      </c>
      <c r="D5" s="4" t="s">
        <v>66</v>
      </c>
    </row>
    <row r="6" customFormat="false" ht="15" hidden="false" customHeight="false" outlineLevel="0" collapsed="false">
      <c r="A6" s="2" t="s">
        <v>67</v>
      </c>
      <c r="B6" s="7" t="n">
        <v>11540</v>
      </c>
      <c r="C6" s="10" t="n">
        <f aca="false">B6/$B$8</f>
        <v>0.111231059875853</v>
      </c>
      <c r="D6" s="4" t="s">
        <v>68</v>
      </c>
    </row>
    <row r="7" customFormat="false" ht="15" hidden="false" customHeight="false" outlineLevel="0" collapsed="false">
      <c r="A7" s="2" t="s">
        <v>69</v>
      </c>
      <c r="B7" s="7" t="n">
        <v>3273</v>
      </c>
      <c r="C7" s="10" t="n">
        <f aca="false">B7/$B$8</f>
        <v>0.031547596098238</v>
      </c>
      <c r="D7" s="4" t="s">
        <v>70</v>
      </c>
    </row>
    <row r="8" customFormat="false" ht="15" hidden="false" customHeight="false" outlineLevel="0" collapsed="false">
      <c r="A8" s="3" t="s">
        <v>71</v>
      </c>
      <c r="B8" s="11" t="n">
        <f aca="false">SUM(B4:B7)</f>
        <v>103748</v>
      </c>
      <c r="C8" s="8" t="n">
        <f aca="false">B8/B8</f>
        <v>1</v>
      </c>
    </row>
    <row r="10" customFormat="false" ht="15" hidden="false" customHeight="false" outlineLevel="0" collapsed="false">
      <c r="A10" s="2" t="s">
        <v>72</v>
      </c>
      <c r="B10" s="7" t="n">
        <v>5387</v>
      </c>
    </row>
    <row r="12" customFormat="false" ht="15" hidden="false" customHeight="false" outlineLevel="0" collapsed="false">
      <c r="A12" s="4" t="s">
        <v>73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15"/>
  </cols>
  <sheetData>
    <row r="1" customFormat="false" ht="15" hidden="false" customHeight="false" outlineLevel="0" collapsed="false">
      <c r="A1" s="1" t="s">
        <v>74</v>
      </c>
    </row>
    <row r="3" customFormat="false" ht="26.85" hidden="false" customHeight="false" outlineLevel="0" collapsed="false">
      <c r="A3" s="5" t="s">
        <v>75</v>
      </c>
      <c r="B3" s="6" t="s">
        <v>76</v>
      </c>
      <c r="C3" s="6" t="s">
        <v>77</v>
      </c>
      <c r="D3" s="6" t="s">
        <v>78</v>
      </c>
      <c r="E3" s="6" t="s">
        <v>79</v>
      </c>
      <c r="F3" s="6" t="s">
        <v>80</v>
      </c>
    </row>
    <row r="4" customFormat="false" ht="15" hidden="false" customHeight="false" outlineLevel="0" collapsed="false">
      <c r="A4" s="2" t="s">
        <v>81</v>
      </c>
      <c r="B4" s="7" t="n">
        <v>23480805</v>
      </c>
      <c r="C4" s="7" t="n">
        <v>0</v>
      </c>
      <c r="D4" s="7" t="n">
        <v>42127449</v>
      </c>
      <c r="E4" s="7" t="n">
        <f aca="false">B4+C4+D4</f>
        <v>65608254</v>
      </c>
      <c r="F4" s="10" t="n">
        <f aca="false">(B4+C4)/E4</f>
        <v>0.357894069243178</v>
      </c>
    </row>
    <row r="5" customFormat="false" ht="15" hidden="false" customHeight="false" outlineLevel="0" collapsed="false">
      <c r="A5" s="2" t="s">
        <v>82</v>
      </c>
      <c r="B5" s="7" t="n">
        <v>13358590</v>
      </c>
      <c r="C5" s="7" t="n">
        <v>20501020</v>
      </c>
      <c r="D5" s="7" t="n">
        <v>30800124</v>
      </c>
      <c r="E5" s="7" t="n">
        <f aca="false">B5+C5+D5</f>
        <v>64659734</v>
      </c>
      <c r="F5" s="10" t="n">
        <f aca="false">(B5+C5)/E5</f>
        <v>0.523658355909723</v>
      </c>
    </row>
    <row r="6" customFormat="false" ht="15" hidden="false" customHeight="false" outlineLevel="0" collapsed="false">
      <c r="A6" s="3" t="s">
        <v>83</v>
      </c>
      <c r="B6" s="11" t="n">
        <f aca="false">SUM(B4:B5)</f>
        <v>36839395</v>
      </c>
      <c r="C6" s="11" t="n">
        <f aca="false">SUM(C4:C5)</f>
        <v>20501020</v>
      </c>
      <c r="D6" s="11" t="n">
        <f aca="false">SUM(D4:D5)</f>
        <v>72927573</v>
      </c>
      <c r="E6" s="11" t="n">
        <f aca="false">SUM(E4:E5)</f>
        <v>130267988</v>
      </c>
      <c r="F6" s="8" t="n">
        <f aca="false">(B6+C6)/E6</f>
        <v>0.440172723017723</v>
      </c>
    </row>
    <row r="8" customFormat="false" ht="15" hidden="false" customHeight="false" outlineLevel="0" collapsed="false">
      <c r="A8" s="2" t="s">
        <v>84</v>
      </c>
      <c r="E8" s="12" t="n">
        <f aca="false">E6/(B6+C6)</f>
        <v>2.27183545846328</v>
      </c>
    </row>
    <row r="10" customFormat="false" ht="15" hidden="false" customHeight="false" outlineLevel="0" collapsed="false">
      <c r="A10" s="4" t="s">
        <v>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8"/>
    <col collapsed="false" customWidth="true" hidden="false" outlineLevel="0" max="4" min="4" style="0" width="14"/>
  </cols>
  <sheetData>
    <row r="1" customFormat="false" ht="15" hidden="false" customHeight="false" outlineLevel="0" collapsed="false">
      <c r="A1" s="1" t="s">
        <v>86</v>
      </c>
    </row>
    <row r="3" customFormat="false" ht="15" hidden="false" customHeight="false" outlineLevel="0" collapsed="false">
      <c r="A3" s="5" t="s">
        <v>87</v>
      </c>
      <c r="B3" s="6" t="s">
        <v>88</v>
      </c>
      <c r="C3" s="6" t="s">
        <v>89</v>
      </c>
      <c r="D3" s="6" t="s">
        <v>90</v>
      </c>
    </row>
    <row r="4" customFormat="false" ht="15" hidden="false" customHeight="false" outlineLevel="0" collapsed="false">
      <c r="A4" s="2" t="s">
        <v>91</v>
      </c>
      <c r="B4" s="7" t="n">
        <v>4000000</v>
      </c>
      <c r="C4" s="7" t="n">
        <v>4000000</v>
      </c>
      <c r="D4" s="7" t="n">
        <f aca="false">C4-B4</f>
        <v>0</v>
      </c>
    </row>
    <row r="5" customFormat="false" ht="15" hidden="false" customHeight="false" outlineLevel="0" collapsed="false">
      <c r="A5" s="2" t="s">
        <v>92</v>
      </c>
      <c r="B5" s="7" t="n">
        <v>5000000</v>
      </c>
      <c r="C5" s="7" t="n">
        <v>5000000</v>
      </c>
      <c r="D5" s="7" t="n">
        <f aca="false">C5-B5</f>
        <v>0</v>
      </c>
    </row>
    <row r="6" customFormat="false" ht="15" hidden="false" customHeight="false" outlineLevel="0" collapsed="false">
      <c r="A6" s="2" t="s">
        <v>93</v>
      </c>
      <c r="B6" s="7" t="n">
        <v>1500000</v>
      </c>
      <c r="C6" s="7" t="n">
        <v>1500000</v>
      </c>
      <c r="D6" s="7" t="n">
        <f aca="false">C6-B6</f>
        <v>0</v>
      </c>
    </row>
    <row r="7" customFormat="false" ht="15" hidden="false" customHeight="false" outlineLevel="0" collapsed="false">
      <c r="A7" s="2" t="s">
        <v>94</v>
      </c>
      <c r="B7" s="7" t="n">
        <v>1150000</v>
      </c>
      <c r="C7" s="7" t="n">
        <v>1150000</v>
      </c>
      <c r="D7" s="7" t="n">
        <f aca="false">C7-B7</f>
        <v>0</v>
      </c>
    </row>
    <row r="8" customFormat="false" ht="15" hidden="false" customHeight="false" outlineLevel="0" collapsed="false">
      <c r="A8" s="2" t="s">
        <v>95</v>
      </c>
      <c r="B8" s="7" t="n">
        <v>1000000</v>
      </c>
      <c r="C8" s="7" t="n">
        <v>1000000</v>
      </c>
      <c r="D8" s="7" t="n">
        <f aca="false">C8-B8</f>
        <v>0</v>
      </c>
    </row>
    <row r="9" customFormat="false" ht="15" hidden="false" customHeight="false" outlineLevel="0" collapsed="false">
      <c r="A9" s="2" t="s">
        <v>96</v>
      </c>
      <c r="B9" s="7" t="n">
        <v>815000</v>
      </c>
      <c r="C9" s="7" t="n">
        <v>1000000</v>
      </c>
      <c r="D9" s="7" t="n">
        <f aca="false">C9-B9</f>
        <v>185000</v>
      </c>
    </row>
    <row r="10" customFormat="false" ht="15" hidden="false" customHeight="false" outlineLevel="0" collapsed="false">
      <c r="A10" s="2" t="s">
        <v>97</v>
      </c>
      <c r="B10" s="7" t="n">
        <v>1805000</v>
      </c>
      <c r="C10" s="7" t="n">
        <v>1550000</v>
      </c>
      <c r="D10" s="7" t="n">
        <f aca="false">C10-B10</f>
        <v>-255000</v>
      </c>
    </row>
    <row r="11" customFormat="false" ht="15" hidden="false" customHeight="false" outlineLevel="0" collapsed="false">
      <c r="A11" s="3" t="s">
        <v>98</v>
      </c>
      <c r="B11" s="11" t="n">
        <f aca="false">SUM(B4:B10)</f>
        <v>15270000</v>
      </c>
      <c r="C11" s="11" t="n">
        <f aca="false">SUM(C4:C10)</f>
        <v>15200000</v>
      </c>
      <c r="D11" s="11" t="n">
        <f aca="false">C11-B11</f>
        <v>-70000</v>
      </c>
    </row>
    <row r="13" customFormat="false" ht="15" hidden="false" customHeight="false" outlineLevel="0" collapsed="false">
      <c r="A13" s="4" t="s">
        <v>99</v>
      </c>
    </row>
    <row r="15" customFormat="false" ht="15" hidden="false" customHeight="false" outlineLevel="0" collapsed="false">
      <c r="A15" s="4" t="s">
        <v>100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4"/>
    <col collapsed="false" customWidth="true" hidden="false" outlineLevel="0" max="3" min="3" style="0" width="40"/>
  </cols>
  <sheetData>
    <row r="1" customFormat="false" ht="15" hidden="false" customHeight="false" outlineLevel="0" collapsed="false">
      <c r="A1" s="1" t="s">
        <v>101</v>
      </c>
    </row>
    <row r="3" customFormat="false" ht="39.55" hidden="false" customHeight="false" outlineLevel="0" collapsed="false">
      <c r="A3" s="5" t="s">
        <v>102</v>
      </c>
      <c r="B3" s="6" t="s">
        <v>103</v>
      </c>
    </row>
    <row r="4" customFormat="false" ht="15" hidden="false" customHeight="false" outlineLevel="0" collapsed="false">
      <c r="A4" s="2" t="s">
        <v>104</v>
      </c>
      <c r="B4" s="13" t="n">
        <v>25.61</v>
      </c>
    </row>
    <row r="5" customFormat="false" ht="15" hidden="false" customHeight="false" outlineLevel="0" collapsed="false">
      <c r="A5" s="2" t="s">
        <v>105</v>
      </c>
      <c r="B5" s="13" t="n">
        <v>26.01</v>
      </c>
    </row>
    <row r="6" customFormat="false" ht="15" hidden="false" customHeight="false" outlineLevel="0" collapsed="false">
      <c r="A6" s="2" t="s">
        <v>106</v>
      </c>
      <c r="B6" s="13" t="n">
        <v>26.43</v>
      </c>
    </row>
    <row r="7" customFormat="false" ht="15" hidden="false" customHeight="false" outlineLevel="0" collapsed="false">
      <c r="A7" s="2" t="s">
        <v>107</v>
      </c>
      <c r="B7" s="13" t="n">
        <v>26.61</v>
      </c>
    </row>
    <row r="8" customFormat="false" ht="15" hidden="false" customHeight="false" outlineLevel="0" collapsed="false">
      <c r="A8" s="2" t="s">
        <v>108</v>
      </c>
      <c r="B8" s="13" t="n">
        <v>26.94</v>
      </c>
    </row>
    <row r="9" customFormat="false" ht="15" hidden="false" customHeight="false" outlineLevel="0" collapsed="false">
      <c r="A9" s="2" t="s">
        <v>109</v>
      </c>
      <c r="B9" s="13" t="n">
        <v>27.18</v>
      </c>
    </row>
    <row r="10" customFormat="false" ht="15" hidden="false" customHeight="false" outlineLevel="0" collapsed="false">
      <c r="A10" s="2" t="s">
        <v>110</v>
      </c>
      <c r="B10" s="13" t="n">
        <v>27.43</v>
      </c>
    </row>
    <row r="11" customFormat="false" ht="15" hidden="false" customHeight="false" outlineLevel="0" collapsed="false">
      <c r="A11" s="2" t="s">
        <v>111</v>
      </c>
      <c r="B11" s="13" t="n">
        <v>27.3</v>
      </c>
    </row>
    <row r="12" customFormat="false" ht="15" hidden="false" customHeight="false" outlineLevel="0" collapsed="false">
      <c r="A12" s="2" t="s">
        <v>112</v>
      </c>
      <c r="B12" s="13" t="n">
        <v>27.21</v>
      </c>
    </row>
    <row r="13" customFormat="false" ht="15" hidden="false" customHeight="false" outlineLevel="0" collapsed="false">
      <c r="A13" s="2" t="s">
        <v>113</v>
      </c>
      <c r="B13" s="13" t="n">
        <v>27.34</v>
      </c>
    </row>
    <row r="14" customFormat="false" ht="15" hidden="false" customHeight="false" outlineLevel="0" collapsed="false">
      <c r="A14" s="2" t="s">
        <v>114</v>
      </c>
      <c r="B14" s="13" t="n">
        <v>27.5</v>
      </c>
    </row>
    <row r="15" customFormat="false" ht="15" hidden="false" customHeight="false" outlineLevel="0" collapsed="false">
      <c r="A15" s="2" t="s">
        <v>115</v>
      </c>
      <c r="B15" s="13" t="n">
        <v>27.57</v>
      </c>
    </row>
    <row r="16" customFormat="false" ht="15" hidden="false" customHeight="false" outlineLevel="0" collapsed="false">
      <c r="A16" s="2" t="s">
        <v>116</v>
      </c>
      <c r="B16" s="13" t="n">
        <v>27.82</v>
      </c>
    </row>
    <row r="17" customFormat="false" ht="15" hidden="false" customHeight="false" outlineLevel="0" collapsed="false">
      <c r="A17" s="2" t="s">
        <v>117</v>
      </c>
      <c r="B17" s="13" t="n">
        <v>27.92</v>
      </c>
    </row>
    <row r="18" customFormat="false" ht="15" hidden="false" customHeight="false" outlineLevel="0" collapsed="false">
      <c r="A18" s="2" t="s">
        <v>118</v>
      </c>
      <c r="B18" s="13" t="n">
        <v>28.39</v>
      </c>
    </row>
    <row r="19" customFormat="false" ht="15" hidden="false" customHeight="false" outlineLevel="0" collapsed="false">
      <c r="A19" s="2" t="s">
        <v>119</v>
      </c>
      <c r="B19" s="13" t="n">
        <v>29.42</v>
      </c>
    </row>
    <row r="21" customFormat="false" ht="15" hidden="false" customHeight="false" outlineLevel="0" collapsed="false">
      <c r="A21" s="3" t="s">
        <v>120</v>
      </c>
      <c r="B21" s="14" t="n">
        <f aca="false">B19/B4-1</f>
        <v>0.148770011714174</v>
      </c>
    </row>
    <row r="23" customFormat="false" ht="15" hidden="false" customHeight="false" outlineLevel="0" collapsed="false">
      <c r="A23" s="4" t="s">
        <v>121</v>
      </c>
    </row>
    <row r="25" customFormat="false" ht="15" hidden="false" customHeight="false" outlineLevel="0" collapsed="false">
      <c r="A25" s="3" t="s">
        <v>122</v>
      </c>
    </row>
    <row r="26" customFormat="false" ht="26.85" hidden="false" customHeight="false" outlineLevel="0" collapsed="false">
      <c r="A26" s="5" t="s">
        <v>123</v>
      </c>
      <c r="B26" s="6" t="s">
        <v>124</v>
      </c>
      <c r="C26" s="6" t="s">
        <v>62</v>
      </c>
    </row>
    <row r="27" customFormat="false" ht="15" hidden="false" customHeight="false" outlineLevel="0" collapsed="false">
      <c r="A27" s="2" t="s">
        <v>125</v>
      </c>
      <c r="B27" s="13" t="n">
        <v>31.9</v>
      </c>
      <c r="C27" s="4" t="s">
        <v>126</v>
      </c>
    </row>
    <row r="28" customFormat="false" ht="15" hidden="false" customHeight="false" outlineLevel="0" collapsed="false">
      <c r="A28" s="2" t="s">
        <v>127</v>
      </c>
      <c r="B28" s="13" t="n">
        <v>28</v>
      </c>
      <c r="C28" s="4" t="s">
        <v>128</v>
      </c>
    </row>
    <row r="29" customFormat="false" ht="15" hidden="false" customHeight="false" outlineLevel="0" collapsed="false">
      <c r="A29" s="2" t="s">
        <v>129</v>
      </c>
      <c r="B29" s="13" t="n">
        <v>26.8</v>
      </c>
      <c r="C29" s="4" t="s">
        <v>130</v>
      </c>
    </row>
    <row r="32" customFormat="false" ht="15" hidden="false" customHeight="false" outlineLevel="0" collapsed="false">
      <c r="A32" s="3" t="s">
        <v>131</v>
      </c>
    </row>
    <row r="33" customFormat="false" ht="15" hidden="false" customHeight="false" outlineLevel="0" collapsed="false">
      <c r="A33" s="2" t="s">
        <v>132</v>
      </c>
      <c r="B33" s="15" t="n">
        <v>31.9</v>
      </c>
    </row>
    <row r="34" customFormat="false" ht="15" hidden="false" customHeight="false" outlineLevel="0" collapsed="false">
      <c r="A34" s="2" t="s">
        <v>133</v>
      </c>
      <c r="B34" s="13" t="n">
        <f aca="false">B33*2</f>
        <v>63.8</v>
      </c>
    </row>
    <row r="35" customFormat="false" ht="15" hidden="false" customHeight="false" outlineLevel="0" collapsed="false">
      <c r="A35" s="2" t="s">
        <v>134</v>
      </c>
      <c r="B35" s="16" t="n">
        <v>250</v>
      </c>
    </row>
    <row r="36" customFormat="false" ht="15" hidden="false" customHeight="false" outlineLevel="0" collapsed="false">
      <c r="A36" s="2" t="s">
        <v>135</v>
      </c>
      <c r="B36" s="13" t="n">
        <f aca="false">B34*B35/60</f>
        <v>265.833333333333</v>
      </c>
    </row>
    <row r="37" customFormat="false" ht="15" hidden="false" customHeight="false" outlineLevel="0" collapsed="false">
      <c r="A37" s="2" t="s">
        <v>136</v>
      </c>
      <c r="B37" s="13" t="n">
        <f aca="false">B36/24</f>
        <v>11.0763888888889</v>
      </c>
    </row>
    <row r="38" customFormat="false" ht="15" hidden="false" customHeight="false" outlineLevel="0" collapsed="false">
      <c r="A38" s="2" t="s">
        <v>137</v>
      </c>
      <c r="B38" s="13" t="n">
        <f aca="false">B36/8</f>
        <v>33.2291666666667</v>
      </c>
    </row>
    <row r="39" customFormat="false" ht="15" hidden="false" customHeight="false" outlineLevel="0" collapsed="false">
      <c r="A39" s="2" t="s">
        <v>138</v>
      </c>
      <c r="B39" s="13" t="n">
        <f aca="false">(B33-28)*2*B35/60</f>
        <v>32.5</v>
      </c>
    </row>
    <row r="40" customFormat="false" ht="15" hidden="false" customHeight="false" outlineLevel="0" collapsed="false">
      <c r="A40" s="2" t="s">
        <v>139</v>
      </c>
      <c r="B40" s="13" t="n">
        <f aca="false">(B33-26.8)*2*B35/60</f>
        <v>42.5</v>
      </c>
    </row>
    <row r="42" customFormat="false" ht="15" hidden="false" customHeight="false" outlineLevel="0" collapsed="false">
      <c r="A42" s="4" t="s">
        <v>140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2"/>
    <col collapsed="false" customWidth="true" hidden="false" outlineLevel="0" max="3" min="3" style="0" width="4"/>
    <col collapsed="false" customWidth="true" hidden="false" outlineLevel="0" max="4" min="4" style="0" width="14"/>
    <col collapsed="false" customWidth="true" hidden="false" outlineLevel="0" max="5" min="5" style="0" width="30"/>
    <col collapsed="false" customWidth="true" hidden="false" outlineLevel="0" max="6" min="6" style="0" width="6"/>
    <col collapsed="false" customWidth="true" hidden="false" outlineLevel="0" max="7" min="7" style="0" width="16"/>
  </cols>
  <sheetData>
    <row r="1" customFormat="false" ht="15" hidden="false" customHeight="false" outlineLevel="0" collapsed="false">
      <c r="A1" s="1" t="s">
        <v>141</v>
      </c>
    </row>
    <row r="3" customFormat="false" ht="64.9" hidden="false" customHeight="false" outlineLevel="0" collapsed="false">
      <c r="A3" s="5" t="s">
        <v>102</v>
      </c>
      <c r="B3" s="6" t="s">
        <v>142</v>
      </c>
      <c r="C3" s="6" t="s">
        <v>143</v>
      </c>
      <c r="D3" s="6" t="s">
        <v>144</v>
      </c>
      <c r="E3" s="6" t="s">
        <v>145</v>
      </c>
      <c r="F3" s="6" t="s">
        <v>146</v>
      </c>
      <c r="G3" s="6" t="s">
        <v>147</v>
      </c>
    </row>
    <row r="4" customFormat="false" ht="15" hidden="false" customHeight="false" outlineLevel="0" collapsed="false">
      <c r="A4" s="2" t="s">
        <v>104</v>
      </c>
      <c r="B4" s="17" t="n">
        <v>587.031</v>
      </c>
      <c r="C4" s="2" t="s">
        <v>148</v>
      </c>
      <c r="D4" s="13" t="n">
        <v>25.61</v>
      </c>
      <c r="E4" s="2" t="s">
        <v>149</v>
      </c>
      <c r="F4" s="13" t="n">
        <f aca="false">B4/$B$4*100</f>
        <v>100</v>
      </c>
      <c r="G4" s="13" t="n">
        <f aca="false">D4/$D$4*100</f>
        <v>100</v>
      </c>
    </row>
    <row r="5" customFormat="false" ht="15" hidden="false" customHeight="false" outlineLevel="0" collapsed="false">
      <c r="A5" s="2" t="s">
        <v>105</v>
      </c>
      <c r="B5" s="17" t="n">
        <v>620.481</v>
      </c>
      <c r="C5" s="2" t="s">
        <v>148</v>
      </c>
      <c r="D5" s="13" t="n">
        <v>26.01</v>
      </c>
      <c r="E5" s="2" t="s">
        <v>149</v>
      </c>
      <c r="F5" s="13" t="n">
        <f aca="false">B5/$B$4*100</f>
        <v>105.698165854955</v>
      </c>
      <c r="G5" s="13" t="n">
        <f aca="false">D5/$D$4*100</f>
        <v>101.561889886763</v>
      </c>
    </row>
    <row r="6" customFormat="false" ht="15" hidden="false" customHeight="false" outlineLevel="0" collapsed="false">
      <c r="A6" s="2" t="s">
        <v>106</v>
      </c>
      <c r="B6" s="17" t="n">
        <v>631.198</v>
      </c>
      <c r="C6" s="2" t="s">
        <v>148</v>
      </c>
      <c r="D6" s="13" t="n">
        <v>26.43</v>
      </c>
      <c r="E6" s="2" t="s">
        <v>149</v>
      </c>
      <c r="F6" s="13" t="n">
        <f aca="false">B6/$B$4*100</f>
        <v>107.523793462355</v>
      </c>
      <c r="G6" s="13" t="n">
        <f aca="false">D6/$D$4*100</f>
        <v>103.201874267864</v>
      </c>
    </row>
    <row r="7" customFormat="false" ht="15" hidden="false" customHeight="false" outlineLevel="0" collapsed="false">
      <c r="A7" s="2" t="s">
        <v>107</v>
      </c>
      <c r="B7" s="17" t="n">
        <v>644.451</v>
      </c>
      <c r="C7" s="2" t="s">
        <v>148</v>
      </c>
      <c r="D7" s="13" t="n">
        <v>26.61</v>
      </c>
      <c r="E7" s="2" t="s">
        <v>149</v>
      </c>
      <c r="F7" s="13" t="n">
        <f aca="false">B7/$B$4*100</f>
        <v>109.781425512452</v>
      </c>
      <c r="G7" s="13" t="n">
        <f aca="false">D7/$D$4*100</f>
        <v>103.904724716907</v>
      </c>
    </row>
    <row r="8" customFormat="false" ht="15" hidden="false" customHeight="false" outlineLevel="0" collapsed="false">
      <c r="A8" s="2" t="s">
        <v>108</v>
      </c>
      <c r="B8" s="17" t="n">
        <v>660.197</v>
      </c>
      <c r="C8" s="2" t="s">
        <v>148</v>
      </c>
      <c r="D8" s="13" t="n">
        <v>26.94</v>
      </c>
      <c r="E8" s="2" t="s">
        <v>149</v>
      </c>
      <c r="F8" s="13" t="n">
        <f aca="false">B8/$B$4*100</f>
        <v>112.463737008778</v>
      </c>
      <c r="G8" s="13" t="n">
        <f aca="false">D8/$D$4*100</f>
        <v>105.193283873487</v>
      </c>
    </row>
    <row r="9" customFormat="false" ht="15" hidden="false" customHeight="false" outlineLevel="0" collapsed="false">
      <c r="A9" s="2" t="s">
        <v>109</v>
      </c>
      <c r="B9" s="17" t="n">
        <v>677.71</v>
      </c>
      <c r="C9" s="2" t="s">
        <v>148</v>
      </c>
      <c r="D9" s="13" t="n">
        <v>27.18</v>
      </c>
      <c r="E9" s="2" t="s">
        <v>149</v>
      </c>
      <c r="F9" s="13" t="n">
        <f aca="false">B9/$B$4*100</f>
        <v>115.4470547552</v>
      </c>
      <c r="G9" s="13" t="n">
        <f aca="false">D9/$D$4*100</f>
        <v>106.130417805545</v>
      </c>
    </row>
    <row r="10" customFormat="false" ht="15" hidden="false" customHeight="false" outlineLevel="0" collapsed="false">
      <c r="A10" s="2" t="s">
        <v>110</v>
      </c>
      <c r="B10" s="17" t="n">
        <v>700.243</v>
      </c>
      <c r="C10" s="2" t="s">
        <v>148</v>
      </c>
      <c r="D10" s="13" t="n">
        <v>27.43</v>
      </c>
      <c r="E10" s="2" t="s">
        <v>149</v>
      </c>
      <c r="F10" s="13" t="n">
        <f aca="false">B10/$B$4*100</f>
        <v>119.285523251753</v>
      </c>
      <c r="G10" s="13" t="n">
        <f aca="false">D10/$D$4*100</f>
        <v>107.106598984772</v>
      </c>
    </row>
    <row r="11" customFormat="false" ht="15" hidden="false" customHeight="false" outlineLevel="0" collapsed="false">
      <c r="A11" s="2" t="s">
        <v>111</v>
      </c>
      <c r="B11" s="17" t="n">
        <v>723.467</v>
      </c>
      <c r="C11" s="2" t="s">
        <v>148</v>
      </c>
      <c r="D11" s="13" t="n">
        <v>27.3</v>
      </c>
      <c r="E11" s="2" t="s">
        <v>149</v>
      </c>
      <c r="F11" s="13" t="n">
        <f aca="false">B11/$B$4*100</f>
        <v>123.241702738016</v>
      </c>
      <c r="G11" s="13" t="n">
        <f aca="false">D11/$D$4*100</f>
        <v>106.598984771574</v>
      </c>
    </row>
    <row r="12" customFormat="false" ht="15" hidden="false" customHeight="false" outlineLevel="0" collapsed="false">
      <c r="A12" s="2" t="s">
        <v>112</v>
      </c>
      <c r="B12" s="17" t="n">
        <v>741.188</v>
      </c>
      <c r="C12" s="2" t="s">
        <v>148</v>
      </c>
      <c r="D12" s="13" t="n">
        <v>27.21</v>
      </c>
      <c r="E12" s="2" t="s">
        <v>149</v>
      </c>
      <c r="F12" s="13" t="n">
        <f aca="false">B12/$B$4*100</f>
        <v>126.260453025479</v>
      </c>
      <c r="G12" s="13" t="n">
        <f aca="false">D12/$D$4*100</f>
        <v>106.247559547052</v>
      </c>
    </row>
    <row r="13" customFormat="false" ht="15" hidden="false" customHeight="false" outlineLevel="0" collapsed="false">
      <c r="A13" s="2" t="s">
        <v>113</v>
      </c>
      <c r="B13" s="17" t="n">
        <v>755.159</v>
      </c>
      <c r="C13" s="2" t="s">
        <v>148</v>
      </c>
      <c r="D13" s="13" t="n">
        <v>27.34</v>
      </c>
      <c r="E13" s="2" t="s">
        <v>149</v>
      </c>
      <c r="F13" s="13" t="n">
        <f aca="false">B13/$B$4*100</f>
        <v>128.64039548167</v>
      </c>
      <c r="G13" s="13" t="n">
        <f aca="false">D13/$D$4*100</f>
        <v>106.75517376025</v>
      </c>
    </row>
    <row r="14" customFormat="false" ht="15" hidden="false" customHeight="false" outlineLevel="0" collapsed="false">
      <c r="A14" s="2" t="s">
        <v>114</v>
      </c>
      <c r="B14" s="17" t="n">
        <v>772.268</v>
      </c>
      <c r="C14" s="2" t="s">
        <v>148</v>
      </c>
      <c r="D14" s="13" t="n">
        <v>27.5</v>
      </c>
      <c r="E14" s="2" t="s">
        <v>149</v>
      </c>
      <c r="F14" s="13" t="n">
        <f aca="false">B14/$B$4*100</f>
        <v>131.554892331069</v>
      </c>
      <c r="G14" s="13" t="n">
        <f aca="false">D14/$D$4*100</f>
        <v>107.379929714955</v>
      </c>
    </row>
    <row r="15" customFormat="false" ht="15" hidden="false" customHeight="false" outlineLevel="0" collapsed="false">
      <c r="A15" s="2" t="s">
        <v>115</v>
      </c>
      <c r="B15" s="17" t="n">
        <v>765.575</v>
      </c>
      <c r="C15" s="2" t="s">
        <v>148</v>
      </c>
      <c r="D15" s="13" t="n">
        <v>27.57</v>
      </c>
      <c r="E15" s="2" t="s">
        <v>149</v>
      </c>
      <c r="F15" s="13" t="n">
        <f aca="false">B15/$B$4*100</f>
        <v>130.414748113813</v>
      </c>
      <c r="G15" s="13" t="n">
        <f aca="false">D15/$D$4*100</f>
        <v>107.653260445139</v>
      </c>
    </row>
    <row r="16" customFormat="false" ht="15" hidden="false" customHeight="false" outlineLevel="0" collapsed="false">
      <c r="A16" s="2" t="s">
        <v>116</v>
      </c>
      <c r="B16" s="17" t="n">
        <v>791.169</v>
      </c>
      <c r="C16" s="2" t="s">
        <v>148</v>
      </c>
      <c r="D16" s="13" t="n">
        <v>27.82</v>
      </c>
      <c r="E16" s="2" t="s">
        <v>149</v>
      </c>
      <c r="F16" s="13" t="n">
        <f aca="false">B16/$B$4*100</f>
        <v>134.77465414944</v>
      </c>
      <c r="G16" s="13" t="n">
        <f aca="false">D16/$D$4*100</f>
        <v>108.629441624365</v>
      </c>
    </row>
    <row r="17" customFormat="false" ht="15" hidden="false" customHeight="false" outlineLevel="0" collapsed="false">
      <c r="A17" s="2" t="s">
        <v>117</v>
      </c>
      <c r="B17" s="17" t="n">
        <v>828.059</v>
      </c>
      <c r="C17" s="2" t="s">
        <v>148</v>
      </c>
      <c r="D17" s="13" t="n">
        <v>27.92</v>
      </c>
      <c r="E17" s="2" t="s">
        <v>149</v>
      </c>
      <c r="F17" s="13" t="n">
        <f aca="false">B17/$B$4*100</f>
        <v>141.058819721616</v>
      </c>
      <c r="G17" s="13" t="n">
        <f aca="false">D17/$D$4*100</f>
        <v>109.019914096056</v>
      </c>
    </row>
    <row r="18" customFormat="false" ht="15" hidden="false" customHeight="false" outlineLevel="0" collapsed="false">
      <c r="A18" s="2" t="s">
        <v>118</v>
      </c>
      <c r="B18" s="17" t="n">
        <v>846.125</v>
      </c>
      <c r="C18" s="2" t="s">
        <v>148</v>
      </c>
      <c r="D18" s="13" t="n">
        <v>28.39</v>
      </c>
      <c r="E18" s="2" t="s">
        <v>149</v>
      </c>
      <c r="F18" s="13" t="n">
        <f aca="false">B18/$B$4*100</f>
        <v>144.136340329557</v>
      </c>
      <c r="G18" s="13" t="n">
        <f aca="false">D18/$D$4*100</f>
        <v>110.855134713003</v>
      </c>
    </row>
    <row r="19" customFormat="false" ht="15" hidden="false" customHeight="false" outlineLevel="0" collapsed="false">
      <c r="A19" s="2" t="s">
        <v>119</v>
      </c>
      <c r="B19" s="17" t="n">
        <v>861.667</v>
      </c>
      <c r="C19" s="2" t="s">
        <v>148</v>
      </c>
      <c r="D19" s="13" t="n">
        <v>29.42</v>
      </c>
      <c r="E19" s="2" t="s">
        <v>149</v>
      </c>
      <c r="F19" s="13" t="n">
        <f aca="false">B19/$B$4*100</f>
        <v>146.783900679862</v>
      </c>
      <c r="G19" s="13" t="n">
        <f aca="false">D19/$D$4*100</f>
        <v>114.877001171417</v>
      </c>
    </row>
    <row r="20" customFormat="false" ht="15" hidden="false" customHeight="false" outlineLevel="0" collapsed="false">
      <c r="A20" s="2" t="s">
        <v>150</v>
      </c>
      <c r="B20" s="17" t="n">
        <v>875.607</v>
      </c>
      <c r="C20" s="2" t="s">
        <v>148</v>
      </c>
      <c r="F20" s="13" t="n">
        <f aca="false">B20/$B$4*100</f>
        <v>149.158562324647</v>
      </c>
    </row>
    <row r="21" customFormat="false" ht="15" hidden="false" customHeight="false" outlineLevel="0" collapsed="false">
      <c r="A21" s="2" t="s">
        <v>119</v>
      </c>
      <c r="D21" s="13" t="n">
        <v>31.9</v>
      </c>
      <c r="E21" s="2" t="s">
        <v>151</v>
      </c>
      <c r="G21" s="13" t="n">
        <f aca="false">D21/$D$4*100</f>
        <v>124.560718469348</v>
      </c>
    </row>
    <row r="23" customFormat="false" ht="15" hidden="false" customHeight="false" outlineLevel="0" collapsed="false">
      <c r="A23" s="3" t="s">
        <v>152</v>
      </c>
    </row>
    <row r="24" customFormat="false" ht="26.85" hidden="false" customHeight="false" outlineLevel="0" collapsed="false">
      <c r="A24" s="5" t="s">
        <v>102</v>
      </c>
      <c r="B24" s="6" t="s">
        <v>153</v>
      </c>
      <c r="C24" s="6"/>
      <c r="D24" s="6" t="s">
        <v>144</v>
      </c>
      <c r="E24" s="6" t="s">
        <v>154</v>
      </c>
      <c r="F24" s="6"/>
      <c r="G24" s="6" t="s">
        <v>155</v>
      </c>
    </row>
    <row r="25" customFormat="false" ht="15" hidden="false" customHeight="false" outlineLevel="0" collapsed="false">
      <c r="A25" s="2" t="s">
        <v>156</v>
      </c>
      <c r="B25" s="17" t="n">
        <v>914.1</v>
      </c>
      <c r="D25" s="13" t="n">
        <v>33</v>
      </c>
      <c r="E25" s="2" t="s">
        <v>157</v>
      </c>
      <c r="F25" s="13" t="n">
        <f aca="false">B25/$B$4*100</f>
        <v>155.715796951098</v>
      </c>
      <c r="G25" s="13" t="n">
        <f aca="false">D25/$D$4*100</f>
        <v>128.855915657946</v>
      </c>
    </row>
    <row r="26" customFormat="false" ht="15" hidden="false" customHeight="false" outlineLevel="0" collapsed="false">
      <c r="A26" s="2" t="s">
        <v>156</v>
      </c>
      <c r="B26" s="17" t="n">
        <v>914.1</v>
      </c>
      <c r="D26" s="13" t="n">
        <v>34.2</v>
      </c>
      <c r="E26" s="2" t="s">
        <v>158</v>
      </c>
      <c r="F26" s="13" t="n">
        <f aca="false">B26/$B$4*100</f>
        <v>155.715796951098</v>
      </c>
      <c r="G26" s="13" t="n">
        <f aca="false">D26/$D$4*100</f>
        <v>133.541585318235</v>
      </c>
    </row>
    <row r="27" customFormat="false" ht="15" hidden="false" customHeight="false" outlineLevel="0" collapsed="false">
      <c r="A27" s="2" t="s">
        <v>159</v>
      </c>
      <c r="B27" s="17" t="n">
        <v>971.2</v>
      </c>
      <c r="D27" s="13" t="n">
        <v>33.9</v>
      </c>
      <c r="E27" s="2" t="s">
        <v>160</v>
      </c>
      <c r="F27" s="13" t="n">
        <f aca="false">B27/$B$4*100</f>
        <v>165.442710861948</v>
      </c>
      <c r="G27" s="13" t="n">
        <f aca="false">D27/$D$4*100</f>
        <v>132.370167903163</v>
      </c>
    </row>
    <row r="28" customFormat="false" ht="15" hidden="false" customHeight="false" outlineLevel="0" collapsed="false">
      <c r="A28" s="2" t="s">
        <v>159</v>
      </c>
      <c r="B28" s="17" t="n">
        <v>971.2</v>
      </c>
      <c r="D28" s="13" t="n">
        <v>36.1</v>
      </c>
      <c r="E28" s="2" t="s">
        <v>161</v>
      </c>
      <c r="F28" s="13" t="n">
        <f aca="false">B28/$B$4*100</f>
        <v>165.442710861948</v>
      </c>
      <c r="G28" s="13" t="n">
        <f aca="false">D28/$D$4*100</f>
        <v>140.960562280359</v>
      </c>
    </row>
    <row r="30" customFormat="false" ht="15" hidden="false" customHeight="false" outlineLevel="0" collapsed="false">
      <c r="A30" s="4" t="s">
        <v>162</v>
      </c>
    </row>
    <row r="32" customFormat="false" ht="15" hidden="false" customHeight="false" outlineLevel="0" collapsed="false">
      <c r="A32" s="4" t="s">
        <v>163</v>
      </c>
    </row>
    <row r="35" customFormat="false" ht="15" hidden="false" customHeight="false" outlineLevel="0" collapsed="false">
      <c r="A35" s="4" t="s">
        <v>164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26"/>
    <col collapsed="false" customWidth="true" hidden="false" outlineLevel="0" max="5" min="3" style="0" width="12"/>
  </cols>
  <sheetData>
    <row r="1" customFormat="false" ht="15" hidden="false" customHeight="false" outlineLevel="0" collapsed="false">
      <c r="A1" s="1" t="s">
        <v>165</v>
      </c>
    </row>
    <row r="3" customFormat="false" ht="26.85" hidden="false" customHeight="false" outlineLevel="0" collapsed="false">
      <c r="A3" s="5" t="s">
        <v>102</v>
      </c>
      <c r="B3" s="6" t="s">
        <v>166</v>
      </c>
      <c r="C3" s="6" t="s">
        <v>167</v>
      </c>
    </row>
    <row r="4" customFormat="false" ht="15" hidden="false" customHeight="false" outlineLevel="0" collapsed="false">
      <c r="A4" s="2" t="s">
        <v>110</v>
      </c>
      <c r="B4" s="7" t="n">
        <v>28954</v>
      </c>
      <c r="C4" s="13" t="n">
        <f aca="false">B4/$B$4*100</f>
        <v>100</v>
      </c>
    </row>
    <row r="5" customFormat="false" ht="15" hidden="false" customHeight="false" outlineLevel="0" collapsed="false">
      <c r="A5" s="2" t="s">
        <v>111</v>
      </c>
      <c r="B5" s="7" t="n">
        <v>29880</v>
      </c>
      <c r="C5" s="13" t="n">
        <f aca="false">B5/$B$4*100</f>
        <v>103.198176417766</v>
      </c>
    </row>
    <row r="6" customFormat="false" ht="15" hidden="false" customHeight="false" outlineLevel="0" collapsed="false">
      <c r="A6" s="2" t="s">
        <v>112</v>
      </c>
      <c r="B6" s="7" t="n">
        <v>30286</v>
      </c>
      <c r="C6" s="13" t="n">
        <f aca="false">B6/$B$4*100</f>
        <v>104.600400635491</v>
      </c>
    </row>
    <row r="7" customFormat="false" ht="15" hidden="false" customHeight="false" outlineLevel="0" collapsed="false">
      <c r="A7" s="2" t="s">
        <v>113</v>
      </c>
      <c r="B7" s="7" t="n">
        <v>30789</v>
      </c>
      <c r="C7" s="13" t="n">
        <f aca="false">B7/$B$4*100</f>
        <v>106.337639013608</v>
      </c>
    </row>
    <row r="8" customFormat="false" ht="15" hidden="false" customHeight="false" outlineLevel="0" collapsed="false">
      <c r="A8" s="2" t="s">
        <v>114</v>
      </c>
      <c r="B8" s="7" t="n">
        <v>31671</v>
      </c>
      <c r="C8" s="13" t="n">
        <f aca="false">B8/$B$4*100</f>
        <v>109.383850245217</v>
      </c>
    </row>
    <row r="9" customFormat="false" ht="15" hidden="false" customHeight="false" outlineLevel="0" collapsed="false">
      <c r="A9" s="2" t="s">
        <v>115</v>
      </c>
      <c r="B9" s="7" t="n">
        <v>28249</v>
      </c>
      <c r="C9" s="13" t="n">
        <f aca="false">B9/$B$4*100</f>
        <v>97.5651032672515</v>
      </c>
    </row>
    <row r="10" customFormat="false" ht="15" hidden="false" customHeight="false" outlineLevel="0" collapsed="false">
      <c r="A10" s="2" t="s">
        <v>116</v>
      </c>
      <c r="B10" s="7" t="n">
        <v>31860</v>
      </c>
      <c r="C10" s="13" t="n">
        <f aca="false">B10/$B$4*100</f>
        <v>110.036609794847</v>
      </c>
    </row>
    <row r="11" customFormat="false" ht="15" hidden="false" customHeight="false" outlineLevel="0" collapsed="false">
      <c r="A11" s="2" t="s">
        <v>117</v>
      </c>
      <c r="B11" s="7" t="n">
        <v>32869</v>
      </c>
      <c r="C11" s="13" t="n">
        <f aca="false">B11/$B$4*100</f>
        <v>113.521447813774</v>
      </c>
    </row>
    <row r="12" customFormat="false" ht="15" hidden="false" customHeight="false" outlineLevel="0" collapsed="false">
      <c r="A12" s="2" t="s">
        <v>118</v>
      </c>
      <c r="B12" s="7" t="n">
        <v>33300</v>
      </c>
      <c r="C12" s="13" t="n">
        <f aca="false">B12/$B$4*100</f>
        <v>115.010015887269</v>
      </c>
    </row>
    <row r="13" customFormat="false" ht="15" hidden="false" customHeight="false" outlineLevel="0" collapsed="false">
      <c r="A13" s="2" t="s">
        <v>119</v>
      </c>
      <c r="B13" s="7" t="n">
        <v>33214</v>
      </c>
      <c r="C13" s="13" t="n">
        <f aca="false">B13/$B$4*100</f>
        <v>114.712993023416</v>
      </c>
    </row>
    <row r="15" customFormat="false" ht="15" hidden="false" customHeight="false" outlineLevel="0" collapsed="false">
      <c r="A15" s="3" t="s">
        <v>168</v>
      </c>
    </row>
    <row r="16" customFormat="false" ht="26.85" hidden="false" customHeight="false" outlineLevel="0" collapsed="false">
      <c r="A16" s="5" t="s">
        <v>169</v>
      </c>
      <c r="B16" s="6" t="s">
        <v>170</v>
      </c>
      <c r="C16" s="6" t="s">
        <v>171</v>
      </c>
      <c r="D16" s="6" t="s">
        <v>172</v>
      </c>
      <c r="E16" s="6" t="s">
        <v>90</v>
      </c>
    </row>
    <row r="17" customFormat="false" ht="15" hidden="false" customHeight="false" outlineLevel="0" collapsed="false">
      <c r="A17" s="2" t="s">
        <v>173</v>
      </c>
      <c r="B17" s="2" t="n">
        <v>78</v>
      </c>
      <c r="C17" s="7" t="n">
        <v>26209</v>
      </c>
      <c r="D17" s="7" t="n">
        <v>31462</v>
      </c>
      <c r="E17" s="18" t="n">
        <f aca="false">D17/C17-1</f>
        <v>0.200427334121867</v>
      </c>
    </row>
    <row r="18" customFormat="false" ht="15" hidden="false" customHeight="false" outlineLevel="0" collapsed="false">
      <c r="A18" s="2" t="s">
        <v>174</v>
      </c>
      <c r="B18" s="2" t="n">
        <v>88</v>
      </c>
      <c r="C18" s="7" t="n">
        <v>17395</v>
      </c>
      <c r="D18" s="7" t="n">
        <v>24659</v>
      </c>
      <c r="E18" s="18" t="n">
        <f aca="false">D18/C18-1</f>
        <v>0.417591261856855</v>
      </c>
    </row>
    <row r="19" customFormat="false" ht="15" hidden="false" customHeight="false" outlineLevel="0" collapsed="false">
      <c r="A19" s="2" t="s">
        <v>175</v>
      </c>
      <c r="B19" s="2" t="n">
        <v>81</v>
      </c>
      <c r="C19" s="7" t="n">
        <v>18380</v>
      </c>
      <c r="D19" s="7" t="n">
        <v>23769</v>
      </c>
      <c r="E19" s="18" t="n">
        <f aca="false">D19/C19-1</f>
        <v>0.293199129488575</v>
      </c>
    </row>
    <row r="21" customFormat="false" ht="15" hidden="false" customHeight="false" outlineLevel="0" collapsed="false">
      <c r="A21" s="3" t="s">
        <v>176</v>
      </c>
    </row>
    <row r="22" customFormat="false" ht="15" hidden="false" customHeight="false" outlineLevel="0" collapsed="false">
      <c r="A22" s="5" t="s">
        <v>177</v>
      </c>
      <c r="B22" s="6" t="s">
        <v>178</v>
      </c>
      <c r="C22" s="6" t="s">
        <v>110</v>
      </c>
      <c r="D22" s="6" t="s">
        <v>119</v>
      </c>
      <c r="E22" s="6" t="s">
        <v>90</v>
      </c>
    </row>
    <row r="23" customFormat="false" ht="15" hidden="false" customHeight="false" outlineLevel="0" collapsed="false">
      <c r="A23" s="2" t="s">
        <v>179</v>
      </c>
      <c r="B23" s="2" t="s">
        <v>180</v>
      </c>
      <c r="C23" s="7" t="n">
        <v>13600</v>
      </c>
      <c r="D23" s="7" t="n">
        <v>33500</v>
      </c>
      <c r="E23" s="10" t="n">
        <f aca="false">D23/C23-1</f>
        <v>1.46323529411765</v>
      </c>
    </row>
    <row r="24" customFormat="false" ht="15" hidden="false" customHeight="false" outlineLevel="0" collapsed="false">
      <c r="A24" s="2" t="s">
        <v>181</v>
      </c>
      <c r="B24" s="2" t="s">
        <v>182</v>
      </c>
      <c r="C24" s="7" t="n">
        <v>26700</v>
      </c>
      <c r="D24" s="7" t="n">
        <v>48100</v>
      </c>
      <c r="E24" s="10" t="n">
        <f aca="false">D24/C24-1</f>
        <v>0.801498127340824</v>
      </c>
    </row>
    <row r="25" customFormat="false" ht="15" hidden="false" customHeight="false" outlineLevel="0" collapsed="false">
      <c r="A25" s="2" t="s">
        <v>183</v>
      </c>
      <c r="B25" s="2" t="s">
        <v>184</v>
      </c>
      <c r="C25" s="7" t="n">
        <v>28000</v>
      </c>
      <c r="D25" s="7" t="n">
        <v>50400</v>
      </c>
      <c r="E25" s="10" t="n">
        <f aca="false">D25/C25-1</f>
        <v>0.8</v>
      </c>
    </row>
    <row r="26" customFormat="false" ht="15" hidden="false" customHeight="false" outlineLevel="0" collapsed="false">
      <c r="A26" s="2" t="s">
        <v>185</v>
      </c>
      <c r="B26" s="2" t="s">
        <v>186</v>
      </c>
      <c r="C26" s="7" t="n">
        <v>29000</v>
      </c>
      <c r="D26" s="7" t="n">
        <v>49600</v>
      </c>
      <c r="E26" s="10" t="n">
        <f aca="false">D26/C26-1</f>
        <v>0.710344827586207</v>
      </c>
    </row>
    <row r="27" customFormat="false" ht="15" hidden="false" customHeight="false" outlineLevel="0" collapsed="false">
      <c r="A27" s="2" t="s">
        <v>185</v>
      </c>
      <c r="B27" s="2" t="s">
        <v>187</v>
      </c>
      <c r="C27" s="7" t="n">
        <v>44200</v>
      </c>
      <c r="D27" s="7" t="n">
        <v>60400</v>
      </c>
      <c r="E27" s="10" t="n">
        <f aca="false">D27/C27-1</f>
        <v>0.366515837104072</v>
      </c>
    </row>
    <row r="28" customFormat="false" ht="15" hidden="false" customHeight="false" outlineLevel="0" collapsed="false">
      <c r="A28" s="2" t="s">
        <v>188</v>
      </c>
      <c r="B28" s="2" t="s">
        <v>189</v>
      </c>
      <c r="C28" s="7" t="n">
        <v>41100</v>
      </c>
      <c r="D28" s="7" t="n">
        <v>59000</v>
      </c>
      <c r="E28" s="10" t="n">
        <f aca="false">D28/C28-1</f>
        <v>0.435523114355231</v>
      </c>
    </row>
    <row r="29" customFormat="false" ht="15" hidden="false" customHeight="false" outlineLevel="0" collapsed="false">
      <c r="A29" s="2" t="s">
        <v>190</v>
      </c>
      <c r="B29" s="2" t="s">
        <v>191</v>
      </c>
      <c r="C29" s="7" t="n">
        <v>45100</v>
      </c>
      <c r="D29" s="7" t="n">
        <v>58100</v>
      </c>
      <c r="E29" s="10" t="n">
        <f aca="false">D29/C29-1</f>
        <v>0.288248337028825</v>
      </c>
    </row>
    <row r="31" customFormat="false" ht="15" hidden="false" customHeight="false" outlineLevel="0" collapsed="false">
      <c r="A31" s="4" t="s">
        <v>192</v>
      </c>
    </row>
    <row r="33" customFormat="false" ht="15" hidden="false" customHeight="false" outlineLevel="0" collapsed="false">
      <c r="A33" s="4" t="s">
        <v>193</v>
      </c>
    </row>
    <row r="35" customFormat="false" ht="15" hidden="false" customHeight="false" outlineLevel="0" collapsed="false">
      <c r="A35" s="4" t="s">
        <v>194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2026-07-13T20:05:01Z</dcterms:created>
  <dc:creator>openpyxl</dc:creator>
  <dc:description/>
  <dc:language>en-US</dc:language>
  <cp:lastModifiedBy/>
  <dcterms:modified xsi:type="dcterms:W3CDTF">2026-07-13T20:05:01Z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